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DairyCo MI\Datum from M\Website PB\Prices\Wholesale prices\World wholesale\"/>
    </mc:Choice>
  </mc:AlternateContent>
  <xr:revisionPtr revIDLastSave="0" documentId="13_ncr:1_{51F4AF76-F4CB-4A9A-8940-C3C5BF0F9AAF}"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15" l="1"/>
  <c r="C303" i="15" s="1"/>
  <c r="D302" i="15"/>
  <c r="D303" i="15" s="1"/>
  <c r="E302" i="15"/>
  <c r="E303" i="15" s="1"/>
  <c r="F302" i="15"/>
  <c r="F303" i="15" s="1"/>
  <c r="H302" i="15"/>
  <c r="H303" i="15" s="1"/>
  <c r="I302" i="15"/>
  <c r="I303" i="15" s="1"/>
  <c r="J302" i="15"/>
  <c r="J303" i="15" s="1"/>
  <c r="K302" i="15"/>
  <c r="K303" i="15" s="1"/>
  <c r="M302" i="15"/>
  <c r="M303" i="15" s="1"/>
  <c r="N302" i="15"/>
  <c r="N303" i="15" s="1"/>
  <c r="O302" i="15"/>
  <c r="O303" i="15" s="1"/>
  <c r="Q302" i="15"/>
  <c r="Q303" i="15" s="1"/>
  <c r="R302" i="15"/>
  <c r="R303" i="15" s="1"/>
  <c r="S302" i="15"/>
  <c r="S303" i="15" s="1"/>
  <c r="T302" i="15"/>
  <c r="T303" i="15" s="1"/>
  <c r="Q301" i="15" l="1"/>
  <c r="R301" i="15"/>
  <c r="S301" i="15"/>
  <c r="T301" i="15"/>
  <c r="M301" i="15"/>
  <c r="N301" i="15"/>
  <c r="O301" i="15"/>
  <c r="H301" i="15"/>
  <c r="I301" i="15"/>
  <c r="J301" i="15"/>
  <c r="K301" i="15"/>
  <c r="C301" i="15"/>
  <c r="D301" i="15"/>
  <c r="E301" i="15"/>
  <c r="F301" i="15"/>
  <c r="C300" i="15"/>
  <c r="D300" i="15"/>
  <c r="E300" i="15"/>
  <c r="F300" i="15"/>
  <c r="H300" i="15"/>
  <c r="I300" i="15"/>
  <c r="J300" i="15"/>
  <c r="K300" i="15"/>
  <c r="M300" i="15"/>
  <c r="N300" i="15"/>
  <c r="O300" i="15"/>
  <c r="Q300" i="15"/>
  <c r="R300" i="15"/>
  <c r="S300" i="15"/>
  <c r="T300" i="15"/>
  <c r="C299" i="15"/>
  <c r="D299" i="15"/>
  <c r="E299" i="15"/>
  <c r="F299" i="15"/>
  <c r="H299" i="15"/>
  <c r="I299" i="15"/>
  <c r="J299" i="15"/>
  <c r="K299" i="15"/>
  <c r="M299" i="15"/>
  <c r="N299" i="15"/>
  <c r="O299" i="15"/>
  <c r="Q299" i="15"/>
  <c r="R299" i="15"/>
  <c r="S299" i="15"/>
  <c r="T299" i="15"/>
  <c r="C298" i="15"/>
  <c r="D298" i="15"/>
  <c r="E298" i="15"/>
  <c r="F298" i="15"/>
  <c r="H298" i="15"/>
  <c r="I298" i="15"/>
  <c r="J298" i="15"/>
  <c r="K298" i="15"/>
  <c r="M298" i="15"/>
  <c r="N298" i="15"/>
  <c r="O298" i="15"/>
  <c r="Q298" i="15"/>
  <c r="R298" i="15"/>
  <c r="S298" i="15"/>
  <c r="T298" i="15"/>
  <c r="C297" i="15"/>
  <c r="D297" i="15"/>
  <c r="E297" i="15"/>
  <c r="F297" i="15"/>
  <c r="H297" i="15"/>
  <c r="I297" i="15"/>
  <c r="J297" i="15"/>
  <c r="K297" i="15"/>
  <c r="M297" i="15"/>
  <c r="N297" i="15"/>
  <c r="O297" i="15"/>
  <c r="Q297" i="15"/>
  <c r="R297" i="15"/>
  <c r="S297" i="15"/>
  <c r="T297" i="15"/>
  <c r="C296" i="15"/>
  <c r="D296" i="15"/>
  <c r="E296" i="15"/>
  <c r="F296" i="15"/>
  <c r="H296" i="15"/>
  <c r="I296" i="15"/>
  <c r="J296" i="15"/>
  <c r="K296" i="15"/>
  <c r="M296" i="15"/>
  <c r="N296" i="15"/>
  <c r="O296" i="15"/>
  <c r="Q296" i="15"/>
  <c r="R296" i="15"/>
  <c r="S296" i="15"/>
  <c r="T296" i="15"/>
  <c r="Q294" i="15"/>
  <c r="R295" i="15"/>
  <c r="Q295" i="15"/>
  <c r="S295" i="15"/>
  <c r="T295" i="15"/>
  <c r="C295" i="15"/>
  <c r="D295" i="15"/>
  <c r="E295" i="15"/>
  <c r="F295" i="15"/>
  <c r="H295" i="15"/>
  <c r="I295" i="15"/>
  <c r="J295" i="15"/>
  <c r="K295" i="15"/>
  <c r="M295" i="15"/>
  <c r="N295" i="15"/>
  <c r="O295" i="15"/>
  <c r="C294" i="15"/>
  <c r="D294" i="15"/>
  <c r="E294" i="15"/>
  <c r="F294" i="15"/>
  <c r="H294" i="15"/>
  <c r="I294" i="15"/>
  <c r="J294" i="15"/>
  <c r="K294" i="15"/>
  <c r="M294" i="15"/>
  <c r="N294" i="15"/>
  <c r="O294" i="15"/>
  <c r="R294" i="15"/>
  <c r="S294" i="15"/>
  <c r="T294" i="15"/>
  <c r="Q293" i="15"/>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H4" i="16" s="1"/>
  <c r="H9" i="16" s="1"/>
  <c r="H14" i="16" s="1"/>
  <c r="H19" i="16" s="1"/>
  <c r="E4" i="16"/>
  <c r="G17" i="16" l="1"/>
  <c r="G16" i="16"/>
  <c r="G20" i="16"/>
  <c r="G15" i="16"/>
  <c r="G12" i="16"/>
  <c r="G11" i="16"/>
  <c r="G10" i="16"/>
  <c r="G21" i="16"/>
  <c r="E15" i="16"/>
  <c r="E20" i="16"/>
  <c r="F20" i="16" s="1"/>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5" i="16"/>
  <c r="H7" i="16"/>
  <c r="H16"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<sst xmlns="http://schemas.openxmlformats.org/spreadsheetml/2006/main" count="92" uniqueCount="34">
  <si>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</si>
  <si>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</si>
  <si>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</si>
  <si>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</si>
  <si>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</si>
  <si>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</si>
  <si>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</si>
  <si>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</si>
  <si>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</si>
  <si>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</si>
  <si>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</si>
  <si>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</si>
  <si>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</si>
  <si>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</si>
  <si>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</si>
  <si>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</si>
  <si>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</si>
  <si>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</si>
  <si>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</si>
  <si>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</si>
  <si>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</si>
  <si>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</si>
  <si>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</si>
  <si>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</si>
  <si>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</si>
  <si>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</si>
  <si>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</si>
  <si>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</si>
  <si>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</si>
  <si>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</si>
  <si>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</si>
  <si>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2025. All rights reserved.</t>
  </si>
  <si>
    <r>
      <t>Last updated:</t>
    </r>
    <r>
      <rPr>
        <sz val="12"/>
        <color theme="1"/>
        <rFont val="Arial"/>
        <family val="2"/>
      </rPr>
      <t xml:space="preserve"> 11/06/2025</t>
    </r>
  </si>
  <si>
    <r>
      <t>Last updated:11</t>
    </r>
    <r>
      <rPr>
        <sz val="12"/>
        <color theme="1"/>
        <rFont val="Arial"/>
        <family val="2"/>
      </rPr>
      <t>/06/2025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</si>
</sst>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 numFmtId="170" formatCode="[$$-409]#,##0"/>
  </numFmts>
  <fonts count="37">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
      <u/>
      <sz val="11"/>
      <color theme="10"/>
      <name val="Calibri"/>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10">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29">
    <xf numFmtId="0" fontId="0"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2" fontId="5" fillId="0" borderId="0" applyFont="0" applyFill="0" applyBorder="0" applyAlignment="0" applyProtection="0"/>
    <xf numFmtId="3" fontId="3" fillId="2" borderId="1" applyNumberFormat="0" applyFont="0" applyBorder="0" applyAlignment="0" applyProtection="0">
      <alignment horizontal="right"/>
    </xf>
    <xf numFmtId="0" fontId="4" fillId="0" borderId="0" applyNumberFormat="0" applyFill="0" applyBorder="0" applyAlignment="0" applyProtection="0"/>
    <xf numFmtId="0" fontId="3" fillId="0" borderId="0" applyNumberForma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5" fillId="0" borderId="0"/>
    <xf numFmtId="43" fontId="5" fillId="0" borderId="0" applyFont="0" applyFill="0" applyBorder="0" applyAlignment="0" applyProtection="0"/>
    <xf numFmtId="9" fontId="10" fillId="0" borderId="0" applyFont="0" applyFill="0" applyBorder="0" applyAlignment="0" applyProtection="0"/>
    <xf numFmtId="0" fontId="2" fillId="0" borderId="0"/>
    <xf numFmtId="0" fontId="2" fillId="0" borderId="0"/>
    <xf numFmtId="0" fontId="15" fillId="0" borderId="0" applyNumberFormat="0" applyFill="0" applyBorder="0" applyAlignment="0" applyProtection="0">
      <alignment vertical="top"/>
      <protection locked="0"/>
    </xf>
    <xf numFmtId="4" fontId="11" fillId="0" borderId="0">
      <alignment horizontal="left" vertical="top"/>
    </xf>
    <xf numFmtId="0" fontId="28" fillId="0" borderId="0"/>
    <xf numFmtId="39" fontId="31" fillId="0" borderId="0" applyFill="0" applyBorder="0" applyAlignment="0" applyProtection="0"/>
    <xf numFmtId="170" fontId="1" fillId="0" borderId="0"/>
    <xf numFmtId="43" fontId="1" fillId="0" borderId="0" applyFont="0" applyFill="0" applyBorder="0" applyAlignment="0" applyProtection="0"/>
    <xf numFmtId="170" fontId="2" fillId="0" borderId="0"/>
    <xf numFmtId="43" fontId="2" fillId="0" borderId="0" applyFont="0" applyFill="0" applyBorder="0" applyAlignment="0" applyProtection="0"/>
    <xf numFmtId="2" fontId="2" fillId="0" borderId="0" applyFont="0" applyFill="0" applyBorder="0" applyAlignment="0" applyProtection="0"/>
    <xf numFmtId="170" fontId="4" fillId="0" borderId="0" applyNumberFormat="0" applyFill="0" applyBorder="0" applyAlignment="0" applyProtection="0"/>
    <xf numFmtId="9" fontId="1" fillId="0" borderId="0" applyFont="0" applyFill="0" applyBorder="0" applyAlignment="0" applyProtection="0"/>
    <xf numFmtId="170" fontId="36"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alignment vertical="top"/>
      <protection locked="0"/>
    </xf>
  </cellStyleXfs>
  <cellXfs count="104">
    <xf numFmtId="0" fontId="0" fillId="0" borderId="0" xfId="0"/>
    <xf numFmtId="0" fontId="0" fillId="3" borderId="0" xfId="0" applyFill="1"/>
    <xf numFmtId="17" fontId="7" fillId="3" borderId="0" xfId="10" applyNumberFormat="1" applyFont="1" applyFill="1"/>
    <xf numFmtId="0" fontId="5"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8" fillId="5" borderId="0" xfId="0" applyFont="1" applyFill="1"/>
    <xf numFmtId="0" fontId="12" fillId="0" borderId="0" xfId="10" applyFont="1" applyAlignment="1">
      <alignment horizontal="center"/>
    </xf>
    <xf numFmtId="0" fontId="13" fillId="0" borderId="0" xfId="10" applyFont="1" applyAlignment="1">
      <alignment horizontal="center"/>
    </xf>
    <xf numFmtId="0" fontId="9" fillId="3" borderId="0" xfId="10" applyFont="1" applyFill="1" applyAlignment="1">
      <alignment horizontal="center" vertical="center"/>
    </xf>
    <xf numFmtId="17" fontId="16" fillId="7" borderId="0" xfId="0" applyNumberFormat="1" applyFont="1" applyFill="1" applyAlignment="1">
      <alignment horizontal="center"/>
    </xf>
    <xf numFmtId="0" fontId="16" fillId="7" borderId="0" xfId="0" applyFont="1" applyFill="1" applyAlignment="1">
      <alignment horizontal="center"/>
    </xf>
    <xf numFmtId="0" fontId="7" fillId="5" borderId="0" xfId="0" applyFont="1" applyFill="1"/>
    <xf numFmtId="0" fontId="17" fillId="5" borderId="0" xfId="0" applyFont="1" applyFill="1" applyAlignment="1">
      <alignment horizontal="left"/>
    </xf>
    <xf numFmtId="0" fontId="18" fillId="5" borderId="0" xfId="0" applyFont="1" applyFill="1" applyAlignment="1">
      <alignment vertical="center"/>
    </xf>
    <xf numFmtId="0" fontId="19" fillId="5" borderId="0" xfId="0" applyFont="1" applyFill="1" applyAlignment="1">
      <alignment vertical="center"/>
    </xf>
    <xf numFmtId="17" fontId="19" fillId="5" borderId="0" xfId="13" applyNumberFormat="1" applyFont="1" applyFill="1"/>
    <xf numFmtId="0" fontId="7" fillId="3" borderId="0" xfId="10" applyFont="1" applyFill="1"/>
    <xf numFmtId="0" fontId="12" fillId="0" borderId="0" xfId="10" applyFont="1" applyAlignment="1">
      <alignment horizontal="center" wrapText="1"/>
    </xf>
    <xf numFmtId="168" fontId="20" fillId="4" borderId="0" xfId="1" applyNumberFormat="1" applyFont="1" applyFill="1" applyBorder="1" applyAlignment="1">
      <alignment horizontal="right"/>
    </xf>
    <xf numFmtId="168" fontId="7" fillId="3" borderId="0" xfId="10" applyNumberFormat="1" applyFont="1" applyFill="1"/>
    <xf numFmtId="169" fontId="21" fillId="5" borderId="0" xfId="12" applyNumberFormat="1" applyFont="1" applyFill="1" applyAlignment="1">
      <alignment horizontal="right"/>
    </xf>
    <xf numFmtId="169" fontId="22" fillId="5" borderId="0" xfId="12" applyNumberFormat="1" applyFont="1" applyFill="1"/>
    <xf numFmtId="168" fontId="21" fillId="5" borderId="0" xfId="1" applyNumberFormat="1" applyFont="1" applyFill="1" applyAlignment="1">
      <alignment horizontal="right"/>
    </xf>
    <xf numFmtId="168" fontId="23" fillId="4" borderId="0" xfId="1" applyNumberFormat="1" applyFont="1" applyFill="1" applyBorder="1" applyAlignment="1">
      <alignment horizontal="center"/>
    </xf>
    <xf numFmtId="0" fontId="7" fillId="5" borderId="0" xfId="10" applyFont="1" applyFill="1"/>
    <xf numFmtId="168" fontId="18" fillId="4" borderId="0" xfId="1" applyNumberFormat="1" applyFont="1" applyFill="1" applyBorder="1" applyAlignment="1">
      <alignment horizontal="right"/>
    </xf>
    <xf numFmtId="168" fontId="18" fillId="3" borderId="0" xfId="1" applyNumberFormat="1" applyFont="1" applyFill="1" applyAlignment="1">
      <alignment horizontal="right"/>
    </xf>
    <xf numFmtId="0" fontId="18" fillId="3" borderId="0" xfId="10" applyFont="1" applyFill="1" applyAlignment="1">
      <alignment horizontal="right"/>
    </xf>
    <xf numFmtId="168" fontId="18" fillId="3" borderId="0" xfId="10" applyNumberFormat="1" applyFont="1" applyFill="1" applyAlignment="1">
      <alignment horizontal="right"/>
    </xf>
    <xf numFmtId="0" fontId="18" fillId="5" borderId="0" xfId="10" applyFont="1" applyFill="1" applyAlignment="1">
      <alignment horizontal="right"/>
    </xf>
    <xf numFmtId="0" fontId="24" fillId="3" borderId="0" xfId="10" applyFont="1" applyFill="1"/>
    <xf numFmtId="0" fontId="25" fillId="3" borderId="0" xfId="10" applyFont="1" applyFill="1"/>
    <xf numFmtId="0" fontId="7" fillId="3" borderId="0" xfId="10" applyFont="1" applyFill="1" applyAlignment="1">
      <alignment horizontal="center" vertical="center"/>
    </xf>
    <xf numFmtId="0" fontId="9" fillId="3" borderId="0" xfId="10" applyFont="1" applyFill="1"/>
    <xf numFmtId="0" fontId="26" fillId="3" borderId="0" xfId="10" applyFont="1" applyFill="1" applyAlignment="1">
      <alignment horizontal="center" wrapText="1"/>
    </xf>
    <xf numFmtId="168" fontId="23" fillId="4" borderId="0" xfId="1" applyNumberFormat="1" applyFont="1" applyFill="1" applyBorder="1" applyAlignment="1">
      <alignment horizontal="right"/>
    </xf>
    <xf numFmtId="0" fontId="27" fillId="5" borderId="0" xfId="0" applyFont="1" applyFill="1" applyAlignment="1">
      <alignment horizontal="left"/>
    </xf>
    <xf numFmtId="0" fontId="14" fillId="9" borderId="0" xfId="0" applyFont="1" applyFill="1" applyAlignment="1">
      <alignment horizontal="left"/>
    </xf>
    <xf numFmtId="0" fontId="14" fillId="10" borderId="0" xfId="0" applyFont="1" applyFill="1" applyAlignment="1">
      <alignment horizontal="left"/>
    </xf>
    <xf numFmtId="3" fontId="14" fillId="9" borderId="0" xfId="0" applyNumberFormat="1" applyFont="1" applyFill="1" applyAlignment="1">
      <alignment horizontal="right"/>
    </xf>
    <xf numFmtId="169" fontId="14" fillId="9" borderId="0" xfId="12" applyNumberFormat="1" applyFont="1" applyFill="1" applyBorder="1" applyAlignment="1">
      <alignment horizontal="right"/>
    </xf>
    <xf numFmtId="3" fontId="14" fillId="10" borderId="0" xfId="0" applyNumberFormat="1" applyFont="1" applyFill="1" applyAlignment="1">
      <alignment horizontal="right"/>
    </xf>
    <xf numFmtId="169" fontId="14" fillId="10" borderId="0" xfId="12" applyNumberFormat="1" applyFont="1" applyFill="1" applyBorder="1" applyAlignment="1">
      <alignment horizontal="right"/>
    </xf>
    <xf numFmtId="4" fontId="18" fillId="5" borderId="0" xfId="16" applyFont="1" applyFill="1">
      <alignment horizontal="left" vertical="top"/>
    </xf>
    <xf numFmtId="0" fontId="29" fillId="5" borderId="2" xfId="17" applyFont="1" applyFill="1" applyBorder="1" applyAlignment="1">
      <alignment vertical="center"/>
    </xf>
    <xf numFmtId="0" fontId="29" fillId="5" borderId="0" xfId="17" applyFont="1" applyFill="1" applyAlignment="1">
      <alignment vertical="center"/>
    </xf>
    <xf numFmtId="4" fontId="22" fillId="5" borderId="0" xfId="16" applyFont="1" applyFill="1">
      <alignment horizontal="left" vertical="top"/>
    </xf>
    <xf numFmtId="4" fontId="18" fillId="5" borderId="0" xfId="16" applyFont="1" applyFill="1" applyAlignment="1">
      <alignment vertical="top" wrapText="1"/>
    </xf>
    <xf numFmtId="4" fontId="19" fillId="5" borderId="0" xfId="16" applyFont="1" applyFill="1" applyAlignment="1">
      <alignment vertical="top"/>
    </xf>
    <xf numFmtId="4" fontId="19" fillId="5" borderId="0" xfId="16" applyFont="1" applyFill="1">
      <alignment horizontal="left" vertical="top"/>
    </xf>
    <xf numFmtId="39" fontId="32" fillId="5" borderId="0" xfId="18" applyFont="1" applyFill="1" applyAlignment="1">
      <alignment horizontal="left" vertical="top"/>
    </xf>
    <xf numFmtId="0" fontId="33" fillId="5" borderId="3" xfId="17" applyFont="1" applyFill="1" applyBorder="1" applyAlignment="1" applyProtection="1">
      <alignment vertical="center"/>
      <protection locked="0"/>
    </xf>
    <xf numFmtId="0" fontId="34" fillId="5" borderId="3" xfId="17" applyFont="1" applyFill="1" applyBorder="1" applyAlignment="1" applyProtection="1">
      <alignment vertical="center"/>
      <protection locked="0"/>
    </xf>
    <xf numFmtId="4" fontId="18" fillId="5" borderId="4" xfId="16" applyFont="1" applyFill="1" applyBorder="1">
      <alignment horizontal="left" vertical="top"/>
    </xf>
    <xf numFmtId="169" fontId="7" fillId="3" borderId="0" xfId="12" applyNumberFormat="1" applyFont="1" applyFill="1"/>
    <xf numFmtId="0" fontId="35" fillId="5" borderId="0" xfId="0" applyFont="1" applyFill="1"/>
    <xf numFmtId="0" fontId="12" fillId="7" borderId="5" xfId="10" applyFont="1" applyFill="1" applyBorder="1" applyAlignment="1">
      <alignment horizontal="center"/>
    </xf>
    <xf numFmtId="0" fontId="12" fillId="7" borderId="5" xfId="10" applyFont="1" applyFill="1" applyBorder="1" applyAlignment="1">
      <alignment horizontal="center" wrapText="1"/>
    </xf>
    <xf numFmtId="17" fontId="18" fillId="9" borderId="5" xfId="10" applyNumberFormat="1" applyFont="1" applyFill="1" applyBorder="1" applyAlignment="1">
      <alignment horizontal="left"/>
    </xf>
    <xf numFmtId="168" fontId="18" fillId="9" borderId="5" xfId="1" applyNumberFormat="1" applyFont="1" applyFill="1" applyBorder="1" applyAlignment="1">
      <alignment horizontal="right"/>
    </xf>
    <xf numFmtId="168" fontId="18" fillId="8" borderId="5" xfId="1" applyNumberFormat="1" applyFont="1" applyFill="1" applyBorder="1" applyAlignment="1">
      <alignment horizontal="right"/>
    </xf>
    <xf numFmtId="17" fontId="18" fillId="10" borderId="5" xfId="10" applyNumberFormat="1" applyFont="1" applyFill="1" applyBorder="1" applyAlignment="1">
      <alignment horizontal="left"/>
    </xf>
    <xf numFmtId="168" fontId="18" fillId="10" borderId="5" xfId="1" applyNumberFormat="1" applyFont="1" applyFill="1" applyBorder="1" applyAlignment="1">
      <alignment horizontal="right"/>
    </xf>
    <xf numFmtId="168" fontId="18" fillId="11" borderId="5" xfId="1" applyNumberFormat="1" applyFont="1" applyFill="1" applyBorder="1" applyAlignment="1">
      <alignment horizontal="right"/>
    </xf>
    <xf numFmtId="0" fontId="12" fillId="7" borderId="5" xfId="10" applyFont="1" applyFill="1" applyBorder="1" applyAlignment="1">
      <alignment horizontal="center" vertical="center"/>
    </xf>
    <xf numFmtId="0" fontId="12" fillId="7" borderId="5" xfId="10" applyFont="1" applyFill="1" applyBorder="1" applyAlignment="1">
      <alignment horizontal="center" vertical="center" wrapText="1"/>
    </xf>
    <xf numFmtId="168" fontId="18" fillId="9" borderId="5" xfId="1" applyNumberFormat="1" applyFont="1" applyFill="1" applyBorder="1" applyAlignment="1">
      <alignment horizontal="center"/>
    </xf>
    <xf numFmtId="168" fontId="18" fillId="8" borderId="5" xfId="1" applyNumberFormat="1" applyFont="1" applyFill="1" applyBorder="1" applyAlignment="1">
      <alignment horizontal="center"/>
    </xf>
    <xf numFmtId="9" fontId="7" fillId="3" borderId="0" xfId="12" applyFont="1" applyFill="1"/>
    <xf numFmtId="10" fontId="0" fillId="5" borderId="0" xfId="0" applyNumberFormat="1" applyFill="1"/>
    <xf numFmtId="9" fontId="25" fillId="3" borderId="0" xfId="12" applyFont="1" applyFill="1"/>
    <xf numFmtId="168" fontId="18" fillId="8" borderId="0" xfId="20" applyNumberFormat="1" applyFont="1" applyFill="1" applyBorder="1" applyAlignment="1">
      <alignment horizontal="right"/>
    </xf>
    <xf numFmtId="3" fontId="18" fillId="8" borderId="0" xfId="22" applyNumberFormat="1" applyFont="1" applyFill="1" applyBorder="1" applyAlignment="1">
      <alignment horizontal="right"/>
    </xf>
    <xf numFmtId="0" fontId="7" fillId="0" borderId="0" xfId="10" applyFont="1"/>
    <xf numFmtId="170" fontId="22" fillId="0" borderId="0" xfId="19" applyFont="1"/>
    <xf numFmtId="168" fontId="18" fillId="9" borderId="6" xfId="20" applyNumberFormat="1" applyFont="1" applyFill="1" applyBorder="1" applyAlignment="1">
      <alignment horizontal="right"/>
    </xf>
    <xf numFmtId="168" fontId="18" fillId="8" borderId="7" xfId="20" applyNumberFormat="1" applyFont="1" applyFill="1" applyBorder="1" applyAlignment="1">
      <alignment horizontal="right"/>
    </xf>
    <xf numFmtId="168" fontId="18" fillId="8" borderId="5" xfId="20" applyNumberFormat="1" applyFont="1" applyFill="1" applyBorder="1" applyAlignment="1">
      <alignment horizontal="right"/>
    </xf>
    <xf numFmtId="3" fontId="18" fillId="8" borderId="8" xfId="22" applyNumberFormat="1" applyFont="1" applyFill="1" applyBorder="1" applyAlignment="1">
      <alignment horizontal="right"/>
    </xf>
    <xf numFmtId="168" fontId="18" fillId="8" borderId="9" xfId="20" applyNumberFormat="1" applyFont="1" applyFill="1" applyBorder="1" applyAlignment="1">
      <alignment horizontal="right"/>
    </xf>
    <xf numFmtId="168" fontId="18" fillId="8" borderId="6" xfId="20" applyNumberFormat="1" applyFont="1" applyFill="1" applyBorder="1" applyAlignment="1">
      <alignment horizontal="right"/>
    </xf>
    <xf numFmtId="168" fontId="18" fillId="8" borderId="5" xfId="22" applyNumberFormat="1" applyFont="1" applyFill="1" applyBorder="1" applyAlignment="1">
      <alignment horizontal="right"/>
    </xf>
    <xf numFmtId="170" fontId="22" fillId="0" borderId="0" xfId="19" applyFont="1" applyAlignment="1">
      <alignment horizontal="right"/>
    </xf>
    <xf numFmtId="10" fontId="7" fillId="3" borderId="0" xfId="10" applyNumberFormat="1" applyFont="1" applyFill="1"/>
    <xf numFmtId="0" fontId="12" fillId="6" borderId="5" xfId="10" applyFont="1" applyFill="1" applyBorder="1" applyAlignment="1">
      <alignment horizontal="center"/>
    </xf>
    <xf numFmtId="0" fontId="12" fillId="6" borderId="5" xfId="10" applyFont="1" applyFill="1" applyBorder="1" applyAlignment="1">
      <alignment horizontal="center" vertical="center"/>
    </xf>
    <xf numFmtId="0" fontId="0" fillId="5" borderId="0" xfId="0" applyFill="1"/>
    <xf numFmtId="0" fontId="16" fillId="6" borderId="0" xfId="0" applyFont="1" applyFill="1" applyAlignment="1">
      <alignment horizontal="left" vertical="center"/>
    </xf>
    <xf numFmtId="0" fontId="16" fillId="6" borderId="0" xfId="0" applyFont="1" applyFill="1" applyAlignment="1">
      <alignment horizontal="center"/>
    </xf>
    <xf numFmtId="0" fontId="14" fillId="6" borderId="0" xfId="0" applyFont="1" applyFill="1" applyAlignment="1">
      <alignment horizontal="left"/>
    </xf>
    <xf numFmtId="0" fontId="14" fillId="5" borderId="0" xfId="0" applyFont="1" applyFill="1" applyAlignment="1">
      <alignment horizontal="left"/>
    </xf>
    <xf numFmtId="0" fontId="0" fillId="0" borderId="0" xfId="0" applyAlignment="1">
      <alignment horizontal="center"/>
    </xf>
    <xf numFmtId="39" fontId="32" fillId="5" borderId="0" xfId="18" applyFont="1" applyFill="1" applyAlignment="1">
      <alignment horizontal="left" vertical="top"/>
    </xf>
    <xf numFmtId="4" fontId="22" fillId="5" borderId="0" xfId="16" applyFont="1" applyFill="1" applyAlignment="1">
      <alignment horizontal="left" vertical="top" wrapText="1"/>
    </xf>
    <xf numFmtId="0" fontId="18" fillId="0" borderId="0" xfId="13" applyFont="1" applyAlignment="1">
      <alignment horizontal="left" vertical="top" wrapText="1"/>
    </xf>
    <xf numFmtId="0" fontId="18" fillId="0" borderId="0" xfId="13" applyFont="1" applyAlignment="1">
      <alignment wrapText="1"/>
    </xf>
    <xf numFmtId="4" fontId="18" fillId="5" borderId="0" xfId="16" applyFont="1" applyFill="1" applyAlignment="1">
      <alignment horizontal="left" vertical="top" wrapText="1"/>
    </xf>
    <xf numFmtId="0" fontId="30" fillId="5" borderId="0" xfId="17" applyFont="1" applyFill="1" applyAlignment="1">
      <alignment horizontal="left" vertical="center" wrapText="1"/>
    </xf>
    <xf numFmtId="4" fontId="19" fillId="5" borderId="0" xfId="16" applyFont="1" applyFill="1" applyAlignment="1">
      <alignment horizontal="left" vertical="top" wrapText="1"/>
    </xf>
    <xf numFmtId="4" fontId="19" fillId="5" borderId="0" xfId="16" applyFont="1" applyFill="1">
      <alignment horizontal="left" vertical="top"/>
    </xf>
  </cellXfs>
  <cellStyles count="29">
    <cellStyle name="Comma" xfId="1" builtinId="3"/>
    <cellStyle name="Comma 2" xfId="11" xr:uid="{00000000-0005-0000-0000-000001000000}"/>
    <cellStyle name="Comma 2 2" xfId="22" xr:uid="{04DE176C-8D08-4166-BE59-6077890C13B2}"/>
    <cellStyle name="Comma 3" xfId="20" xr:uid="{5E722E73-AA9D-4F51-88C6-36D9891EBA76}"/>
    <cellStyle name="Dezimal [0]_CAP07_99" xfId="2" xr:uid="{00000000-0005-0000-0000-000002000000}"/>
    <cellStyle name="Dezimal_CAP07_99" xfId="3" xr:uid="{00000000-0005-0000-0000-000003000000}"/>
    <cellStyle name="Fixed" xfId="4" xr:uid="{00000000-0005-0000-0000-000004000000}"/>
    <cellStyle name="Fixed 2" xfId="23" xr:uid="{59CC14C7-3F91-404D-B308-CB3481450DDD}"/>
    <cellStyle name="Hyperlink 2" xfId="18" xr:uid="{00000000-0005-0000-0000-000005000000}"/>
    <cellStyle name="Hyperlink 2 2" xfId="15" xr:uid="{00000000-0005-0000-0000-000006000000}"/>
    <cellStyle name="Hyperlink 2 3" xfId="28" xr:uid="{1343A636-C908-4A26-95DA-96D1469B4D01}"/>
    <cellStyle name="Hyperlink 3" xfId="26" xr:uid="{A2D1AE88-2AA8-4750-B087-CB2AA4AC2259}"/>
    <cellStyle name="Normal" xfId="0" builtinId="0"/>
    <cellStyle name="Normal 2" xfId="10" xr:uid="{00000000-0005-0000-0000-000008000000}"/>
    <cellStyle name="Normal 2 2" xfId="13" xr:uid="{00000000-0005-0000-0000-000009000000}"/>
    <cellStyle name="Normal 2 3" xfId="21" xr:uid="{28618D90-8E4A-45CE-A24D-E21D30027DE9}"/>
    <cellStyle name="Normal 3" xfId="16" xr:uid="{00000000-0005-0000-0000-00000A000000}"/>
    <cellStyle name="Normal 3 2" xfId="27" xr:uid="{7C13E2A5-DB20-4BC7-9A06-E3A0631BCEF5}"/>
    <cellStyle name="Normal 4" xfId="17" xr:uid="{00000000-0005-0000-0000-00000B000000}"/>
    <cellStyle name="Normal 4 2" xfId="14" xr:uid="{00000000-0005-0000-0000-00000C000000}"/>
    <cellStyle name="Normal 5" xfId="19" xr:uid="{616DB2C1-78FC-4A77-9F7E-D968CFBD64D3}"/>
    <cellStyle name="Percent" xfId="12" builtinId="5"/>
    <cellStyle name="Percent 2" xfId="25" xr:uid="{655397B4-8A03-405A-ABE0-0F7A64458C31}"/>
    <cellStyle name="Rechnung" xfId="5" xr:uid="{00000000-0005-0000-0000-00000E000000}"/>
    <cellStyle name="Standard fett" xfId="6" xr:uid="{00000000-0005-0000-0000-00000F000000}"/>
    <cellStyle name="Standard fett 2" xfId="24" xr:uid="{C51863D1-7CC8-473C-BF56-531B7A121FAA}"/>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DFEFFB"/>
      <color rgb="FFBBDDF5"/>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product'!$C$10:$C$302</c:f>
              <c:numCache>
                <c:formatCode>_-* #,##0_-;\-* #,##0_-;_-* "-"??_-;_-@_-</c:formatCode>
                <c:ptCount val="293"/>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pt idx="284">
                  <c:v>6953.4</c:v>
                </c:pt>
                <c:pt idx="285">
                  <c:v>5994.4</c:v>
                </c:pt>
                <c:pt idx="286">
                  <c:v>5952.9</c:v>
                </c:pt>
                <c:pt idx="287">
                  <c:v>5676.5</c:v>
                </c:pt>
                <c:pt idx="288">
                  <c:v>5741.3</c:v>
                </c:pt>
                <c:pt idx="289">
                  <c:v>5509.4</c:v>
                </c:pt>
                <c:pt idx="290">
                  <c:v>5155.5</c:v>
                </c:pt>
                <c:pt idx="291">
                  <c:v>5185.3</c:v>
                </c:pt>
                <c:pt idx="292">
                  <c:v>5225.6000000000004</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product'!$D$10:$D$302</c:f>
              <c:numCache>
                <c:formatCode>_-* #,##0_-;\-* #,##0_-;_-* "-"??_-;_-@_-</c:formatCode>
                <c:ptCount val="293"/>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pt idx="284">
                  <c:v>6550</c:v>
                </c:pt>
                <c:pt idx="285">
                  <c:v>6741.7</c:v>
                </c:pt>
                <c:pt idx="286">
                  <c:v>7062.5</c:v>
                </c:pt>
                <c:pt idx="287">
                  <c:v>6679.2</c:v>
                </c:pt>
                <c:pt idx="288">
                  <c:v>6837.5</c:v>
                </c:pt>
                <c:pt idx="289">
                  <c:v>7293.8</c:v>
                </c:pt>
                <c:pt idx="290">
                  <c:v>7550</c:v>
                </c:pt>
                <c:pt idx="291">
                  <c:v>7620.8</c:v>
                </c:pt>
                <c:pt idx="292">
                  <c:v>7904.2</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product'!$E$10:$E$302</c:f>
              <c:numCache>
                <c:formatCode>_-* #,##0_-;\-* #,##0_-;_-* "-"??_-;_-@_-</c:formatCode>
                <c:ptCount val="293"/>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pt idx="284">
                  <c:v>9068.7999999999993</c:v>
                </c:pt>
                <c:pt idx="285">
                  <c:v>8587.5</c:v>
                </c:pt>
                <c:pt idx="286">
                  <c:v>8320.7999999999993</c:v>
                </c:pt>
                <c:pt idx="287">
                  <c:v>7929.2</c:v>
                </c:pt>
                <c:pt idx="288">
                  <c:v>7731.3</c:v>
                </c:pt>
                <c:pt idx="289">
                  <c:v>7562.5</c:v>
                </c:pt>
                <c:pt idx="290">
                  <c:v>8093.8</c:v>
                </c:pt>
                <c:pt idx="291">
                  <c:v>8500</c:v>
                </c:pt>
                <c:pt idx="292">
                  <c:v>8383.2999999999993</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product'!$F$10:$F$302</c:f>
              <c:numCache>
                <c:formatCode>_-* #,##0_-;\-* #,##0_-;_-* "-"??_-;_-@_-</c:formatCode>
                <c:ptCount val="293"/>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pt idx="284" formatCode="#,##0">
                  <c:v>7865.333333333333</c:v>
                </c:pt>
                <c:pt idx="285">
                  <c:v>7107.8666666666659</c:v>
                </c:pt>
                <c:pt idx="286">
                  <c:v>7112.0666666666657</c:v>
                </c:pt>
                <c:pt idx="287">
                  <c:v>6761.6333333333341</c:v>
                </c:pt>
                <c:pt idx="288">
                  <c:v>6770.0333333333328</c:v>
                </c:pt>
                <c:pt idx="289">
                  <c:v>6788.5666666666666</c:v>
                </c:pt>
                <c:pt idx="290">
                  <c:v>6933.0999999999995</c:v>
                </c:pt>
                <c:pt idx="291">
                  <c:v>7102.0333333333328</c:v>
                </c:pt>
                <c:pt idx="292">
                  <c:v>7171.0333333333328</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ax val="45778"/>
          <c:min val="4468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product'!$H$10:$H$302</c:f>
              <c:numCache>
                <c:formatCode>_-* #,##0_-;\-* #,##0_-;_-* "-"??_-;_-@_-</c:formatCode>
                <c:ptCount val="293"/>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pt idx="284">
                  <c:v>2843.7</c:v>
                </c:pt>
                <c:pt idx="285">
                  <c:v>2958.6</c:v>
                </c:pt>
                <c:pt idx="286">
                  <c:v>3036.4</c:v>
                </c:pt>
                <c:pt idx="287">
                  <c:v>3075.9</c:v>
                </c:pt>
                <c:pt idx="288">
                  <c:v>3042.6</c:v>
                </c:pt>
                <c:pt idx="289">
                  <c:v>2942.5</c:v>
                </c:pt>
                <c:pt idx="290">
                  <c:v>2684.4</c:v>
                </c:pt>
                <c:pt idx="291">
                  <c:v>2595.5</c:v>
                </c:pt>
                <c:pt idx="292">
                  <c:v>2629</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product'!$I$10:$I$302</c:f>
              <c:numCache>
                <c:formatCode>_-* #,##0_-;\-* #,##0_-;_-* "-"??_-;_-@_-</c:formatCode>
                <c:ptCount val="293"/>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pt idx="284">
                  <c:v>2787.5</c:v>
                </c:pt>
                <c:pt idx="285">
                  <c:v>2808.3</c:v>
                </c:pt>
                <c:pt idx="286">
                  <c:v>2875</c:v>
                </c:pt>
                <c:pt idx="287">
                  <c:v>2841.7</c:v>
                </c:pt>
                <c:pt idx="288">
                  <c:v>2787.5</c:v>
                </c:pt>
                <c:pt idx="289">
                  <c:v>2937.5</c:v>
                </c:pt>
                <c:pt idx="290">
                  <c:v>2912.5</c:v>
                </c:pt>
                <c:pt idx="291">
                  <c:v>2962.5</c:v>
                </c:pt>
                <c:pt idx="292">
                  <c:v>2929.2</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product'!$J$10:$J$302</c:f>
              <c:numCache>
                <c:formatCode>_-* #,##0_-;\-* #,##0_-;_-* "-"??_-;_-@_-</c:formatCode>
                <c:ptCount val="293"/>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pt idx="284">
                  <c:v>2893.8</c:v>
                </c:pt>
                <c:pt idx="285">
                  <c:v>2779.2</c:v>
                </c:pt>
                <c:pt idx="286">
                  <c:v>2762.5</c:v>
                </c:pt>
                <c:pt idx="287">
                  <c:v>2741.7</c:v>
                </c:pt>
                <c:pt idx="288">
                  <c:v>2756.3</c:v>
                </c:pt>
                <c:pt idx="289">
                  <c:v>2687.5</c:v>
                </c:pt>
                <c:pt idx="290">
                  <c:v>2687.5</c:v>
                </c:pt>
                <c:pt idx="291">
                  <c:v>2716.7</c:v>
                </c:pt>
                <c:pt idx="292">
                  <c:v>2725</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product'!$K$10:$K$302</c:f>
              <c:numCache>
                <c:formatCode>_-* #,##0_-;\-* #,##0_-;_-* "-"??_-;_-@_-</c:formatCode>
                <c:ptCount val="293"/>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pt idx="284" formatCode="#,##0">
                  <c:v>2841.6666666666665</c:v>
                </c:pt>
                <c:pt idx="285">
                  <c:v>2848.6999999999994</c:v>
                </c:pt>
                <c:pt idx="286">
                  <c:v>2891.2999999999997</c:v>
                </c:pt>
                <c:pt idx="287">
                  <c:v>2886.4333333333329</c:v>
                </c:pt>
                <c:pt idx="288">
                  <c:v>2889.2333333333336</c:v>
                </c:pt>
                <c:pt idx="289">
                  <c:v>2855.8333333333335</c:v>
                </c:pt>
                <c:pt idx="290">
                  <c:v>2761.4666666666667</c:v>
                </c:pt>
                <c:pt idx="291">
                  <c:v>2758.2333333333336</c:v>
                </c:pt>
                <c:pt idx="292">
                  <c:v>2761.0666666666671</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778"/>
          <c:min val="44682"/>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product'!$M$10:$M$302</c:f>
              <c:numCache>
                <c:formatCode>_-* #,##0_-;\-* #,##0_-;_-* "-"??_-;_-@_-</c:formatCode>
                <c:ptCount val="293"/>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pt idx="284">
                  <c:v>5292.9</c:v>
                </c:pt>
                <c:pt idx="285">
                  <c:v>5132.3999999999996</c:v>
                </c:pt>
                <c:pt idx="286">
                  <c:v>5054.3</c:v>
                </c:pt>
                <c:pt idx="287">
                  <c:v>4969.8999999999996</c:v>
                </c:pt>
                <c:pt idx="288">
                  <c:v>4964.6000000000004</c:v>
                </c:pt>
                <c:pt idx="289">
                  <c:v>4767.7</c:v>
                </c:pt>
                <c:pt idx="290">
                  <c:v>4530.5</c:v>
                </c:pt>
                <c:pt idx="291">
                  <c:v>4501.3999999999996</c:v>
                </c:pt>
                <c:pt idx="292">
                  <c:v>4562.5</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product'!$N$10:$N$302</c:f>
              <c:numCache>
                <c:formatCode>_-* #,##0_-;\-* #,##0_-;_-* "-"??_-;_-@_-</c:formatCode>
                <c:ptCount val="293"/>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pt idx="284">
                  <c:v>3475</c:v>
                </c:pt>
                <c:pt idx="285">
                  <c:v>3587.5</c:v>
                </c:pt>
                <c:pt idx="286">
                  <c:v>3779.2</c:v>
                </c:pt>
                <c:pt idx="287">
                  <c:v>3895.8</c:v>
                </c:pt>
                <c:pt idx="288">
                  <c:v>3868.8</c:v>
                </c:pt>
                <c:pt idx="289">
                  <c:v>4125</c:v>
                </c:pt>
                <c:pt idx="290">
                  <c:v>3993.8</c:v>
                </c:pt>
                <c:pt idx="291">
                  <c:v>4141.7</c:v>
                </c:pt>
                <c:pt idx="292">
                  <c:v>4270.8</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product'!$O$10:$O$302</c:f>
              <c:numCache>
                <c:formatCode>_-* #,##0_-;\-* #,##0_-;_-* "-"??_-;_-@_-</c:formatCode>
                <c:ptCount val="293"/>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pt idx="284">
                  <c:v>4856.3</c:v>
                </c:pt>
                <c:pt idx="285">
                  <c:v>4720.8</c:v>
                </c:pt>
                <c:pt idx="286">
                  <c:v>4645.8</c:v>
                </c:pt>
                <c:pt idx="287">
                  <c:v>4620.8</c:v>
                </c:pt>
                <c:pt idx="288">
                  <c:v>4468.8</c:v>
                </c:pt>
                <c:pt idx="289">
                  <c:v>4562.5</c:v>
                </c:pt>
                <c:pt idx="290">
                  <c:v>4768.8</c:v>
                </c:pt>
                <c:pt idx="291">
                  <c:v>4904.2</c:v>
                </c:pt>
                <c:pt idx="292">
                  <c:v>4916.7</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product'!$P$10:$P$302</c:f>
              <c:numCache>
                <c:formatCode>_-* #,##0_-;\-* #,##0_-;_-* "-"??_-;_-@_-</c:formatCode>
                <c:ptCount val="293"/>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pt idx="284">
                  <c:v>4541.4000000000005</c:v>
                </c:pt>
                <c:pt idx="285">
                  <c:v>4480.2333333333336</c:v>
                </c:pt>
                <c:pt idx="286">
                  <c:v>4493.0999999999995</c:v>
                </c:pt>
                <c:pt idx="287">
                  <c:v>4495.5</c:v>
                </c:pt>
                <c:pt idx="288">
                  <c:v>4434.0666666666666</c:v>
                </c:pt>
                <c:pt idx="289">
                  <c:v>4485.0666666666666</c:v>
                </c:pt>
                <c:pt idx="290">
                  <c:v>4431.0333333333328</c:v>
                </c:pt>
                <c:pt idx="291">
                  <c:v>4515.7666666666664</c:v>
                </c:pt>
                <c:pt idx="292">
                  <c:v>4583.333333333333</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778"/>
          <c:min val="4468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product'!$R$10:$R$302</c:f>
              <c:numCache>
                <c:formatCode>_-* #,##0_-;\-* #,##0_-;_-* "-"??_-;_-@_-</c:formatCode>
                <c:ptCount val="293"/>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pt idx="284">
                  <c:v>5044.6000000000004</c:v>
                </c:pt>
                <c:pt idx="285">
                  <c:v>4938.3999999999996</c:v>
                </c:pt>
                <c:pt idx="286">
                  <c:v>4232.3999999999996</c:v>
                </c:pt>
                <c:pt idx="287">
                  <c:v>3881.9</c:v>
                </c:pt>
                <c:pt idx="288">
                  <c:v>4155.8999999999996</c:v>
                </c:pt>
                <c:pt idx="289">
                  <c:v>4205.8</c:v>
                </c:pt>
                <c:pt idx="290">
                  <c:v>4015.7</c:v>
                </c:pt>
                <c:pt idx="291">
                  <c:v>3827.4</c:v>
                </c:pt>
                <c:pt idx="292">
                  <c:v>4057.4</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product'!$S$10:$S$302</c:f>
              <c:numCache>
                <c:formatCode>_-* #,##0_-;\-* #,##0_-;_-* "-"??_-;_-@_-</c:formatCode>
                <c:ptCount val="293"/>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pt idx="284">
                  <c:v>4475</c:v>
                </c:pt>
                <c:pt idx="285">
                  <c:v>5058.3</c:v>
                </c:pt>
                <c:pt idx="286">
                  <c:v>4937.5</c:v>
                </c:pt>
                <c:pt idx="287">
                  <c:v>4754.2</c:v>
                </c:pt>
                <c:pt idx="288">
                  <c:v>4850</c:v>
                </c:pt>
                <c:pt idx="289">
                  <c:v>4956.3</c:v>
                </c:pt>
                <c:pt idx="290">
                  <c:v>4962.5</c:v>
                </c:pt>
                <c:pt idx="291">
                  <c:v>5133.3</c:v>
                </c:pt>
                <c:pt idx="292">
                  <c:v>5133.3</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product'!$B$10:$B$302</c:f>
              <c:numCache>
                <c:formatCode>mmm\-yy</c:formatCode>
                <c:ptCount val="293"/>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pt idx="288">
                  <c:v>45658</c:v>
                </c:pt>
                <c:pt idx="289">
                  <c:v>45689</c:v>
                </c:pt>
                <c:pt idx="290">
                  <c:v>45717</c:v>
                </c:pt>
                <c:pt idx="291">
                  <c:v>45748</c:v>
                </c:pt>
                <c:pt idx="292">
                  <c:v>45778</c:v>
                </c:pt>
              </c:numCache>
            </c:numRef>
          </c:cat>
          <c:val>
            <c:numRef>
              <c:f>'Prices by product'!$T$10:$T$302</c:f>
              <c:numCache>
                <c:formatCode>_-* #,##0_-;\-* #,##0_-;_-* "-"??_-;_-@_-</c:formatCode>
                <c:ptCount val="293"/>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pt idx="284" formatCode="#,##0">
                  <c:v>4759.8</c:v>
                </c:pt>
                <c:pt idx="285">
                  <c:v>4998.3500000000004</c:v>
                </c:pt>
                <c:pt idx="286">
                  <c:v>4584.95</c:v>
                </c:pt>
                <c:pt idx="287">
                  <c:v>4318.05</c:v>
                </c:pt>
                <c:pt idx="288">
                  <c:v>4502.95</c:v>
                </c:pt>
                <c:pt idx="289">
                  <c:v>4581.05</c:v>
                </c:pt>
                <c:pt idx="290">
                  <c:v>4489.1000000000004</c:v>
                </c:pt>
                <c:pt idx="291">
                  <c:v>4480.3500000000004</c:v>
                </c:pt>
                <c:pt idx="292">
                  <c:v>4595.3500000000004</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778"/>
          <c:min val="4468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510540</xdr:colOff>
      <xdr:row>0</xdr:row>
      <xdr:rowOff>168604</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19</xdr:col>
      <xdr:colOff>630872</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510540</xdr:colOff>
      <xdr:row>1</xdr:row>
      <xdr:rowOff>168604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sheetData sheetId="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03"/>
  <sheetViews>
    <sheetView showGridLines="0" tabSelected="1" zoomScale="80" zoomScaleNormal="80" workbookViewId="0">
      <pane xSplit="2" ySplit="9" topLeftCell="C289" activePane="bottomRight" state="frozen"/>
      <selection pane="topRight" activeCell="B1" sqref="B1"/>
      <selection pane="bottomLeft" activeCell="A7" sqref="A7"/>
      <selection pane="bottomRight" activeCell="E304" sqref="E304"/>
    </sheetView>
  </sheetViews>
  <sheetFormatPr defaultColWidth="9.1796875" defaultRowHeight="15.5"/>
  <cols>
    <col min="1" max="1" width="8.81640625" style="20" customWidth="1"/>
    <col min="2" max="2" width="10.7265625" style="20" customWidth="1"/>
    <col min="3" max="3" width="12.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32</v>
      </c>
    </row>
    <row r="7" spans="1:21" s="15" customFormat="1">
      <c r="B7" s="19"/>
    </row>
    <row r="8" spans="1:21">
      <c r="B8" s="89" t="s">
        <v>3</v>
      </c>
      <c r="C8" s="88" t="s">
        <v>0</v>
      </c>
      <c r="D8" s="88"/>
      <c r="E8" s="88"/>
      <c r="F8" s="88"/>
      <c r="G8" s="10"/>
      <c r="H8" s="88" t="s">
        <v>1</v>
      </c>
      <c r="I8" s="88"/>
      <c r="J8" s="88"/>
      <c r="K8" s="88"/>
      <c r="L8" s="11"/>
      <c r="M8" s="88" t="s">
        <v>4</v>
      </c>
      <c r="N8" s="88"/>
      <c r="O8" s="88"/>
      <c r="P8" s="88"/>
      <c r="Q8" s="11"/>
      <c r="R8" s="88" t="s">
        <v>10</v>
      </c>
      <c r="S8" s="88"/>
      <c r="T8" s="88"/>
    </row>
    <row r="9" spans="1:21">
      <c r="B9" s="89"/>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L292" s="77"/>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G293" s="77"/>
      <c r="H293" s="66">
        <v>2704.6</v>
      </c>
      <c r="I293" s="67">
        <v>2587.5</v>
      </c>
      <c r="J293" s="67">
        <v>2687.5</v>
      </c>
      <c r="K293" s="67">
        <v>2659.8666666666668</v>
      </c>
      <c r="L293" s="77"/>
      <c r="M293" s="66">
        <v>5084.1000000000004</v>
      </c>
      <c r="N293" s="67">
        <v>3381.3</v>
      </c>
      <c r="O293" s="67">
        <v>4406.3</v>
      </c>
      <c r="P293" s="67">
        <v>4290.5666666666666</v>
      </c>
      <c r="R293" s="66">
        <v>4497.2</v>
      </c>
      <c r="S293" s="67">
        <v>4318.8</v>
      </c>
      <c r="T293" s="67">
        <v>4408</v>
      </c>
    </row>
    <row r="294" spans="2:20">
      <c r="B294" s="62">
        <v>45536</v>
      </c>
      <c r="C294" s="79">
        <v>6953.4</v>
      </c>
      <c r="D294" s="81">
        <v>6550</v>
      </c>
      <c r="E294" s="75">
        <v>9068.7999999999993</v>
      </c>
      <c r="F294" s="82">
        <v>7865.333333333333</v>
      </c>
      <c r="G294" s="86"/>
      <c r="H294" s="83">
        <v>2843.7</v>
      </c>
      <c r="I294" s="75">
        <v>2787.5</v>
      </c>
      <c r="J294" s="81">
        <v>2893.8</v>
      </c>
      <c r="K294" s="76">
        <v>2841.6666666666665</v>
      </c>
      <c r="L294" s="78"/>
      <c r="M294" s="75">
        <v>5292.9</v>
      </c>
      <c r="N294" s="81">
        <v>3475</v>
      </c>
      <c r="O294" s="84">
        <v>4856.3</v>
      </c>
      <c r="P294" s="85">
        <v>4541.4000000000005</v>
      </c>
      <c r="Q294" s="78"/>
      <c r="R294" s="81">
        <v>5044.6000000000004</v>
      </c>
      <c r="S294" s="80">
        <v>4475</v>
      </c>
      <c r="T294" s="76">
        <v>4759.8</v>
      </c>
    </row>
    <row r="295" spans="2:20">
      <c r="B295" s="65">
        <v>45566</v>
      </c>
      <c r="C295" s="66">
        <v>5994.4</v>
      </c>
      <c r="D295" s="67">
        <v>6741.7</v>
      </c>
      <c r="E295" s="67">
        <v>8587.5</v>
      </c>
      <c r="F295" s="67">
        <v>7107.8666666666659</v>
      </c>
      <c r="H295" s="66">
        <v>2958.6</v>
      </c>
      <c r="I295" s="67">
        <v>2808.3</v>
      </c>
      <c r="J295" s="67">
        <v>2779.2</v>
      </c>
      <c r="K295" s="67">
        <v>2848.6999999999994</v>
      </c>
      <c r="M295" s="66">
        <v>5132.3999999999996</v>
      </c>
      <c r="N295" s="67">
        <v>3587.5</v>
      </c>
      <c r="O295" s="67">
        <v>4720.8</v>
      </c>
      <c r="P295" s="67">
        <v>4480.2333333333336</v>
      </c>
      <c r="R295" s="66">
        <v>4938.3999999999996</v>
      </c>
      <c r="S295" s="67">
        <v>5058.3</v>
      </c>
      <c r="T295" s="67">
        <v>4998.3500000000004</v>
      </c>
    </row>
    <row r="296" spans="2:20">
      <c r="B296" s="62">
        <v>45597</v>
      </c>
      <c r="C296" s="64">
        <v>5952.9</v>
      </c>
      <c r="D296" s="64">
        <v>7062.5</v>
      </c>
      <c r="E296" s="64">
        <v>8320.7999999999993</v>
      </c>
      <c r="F296" s="63">
        <v>7112.0666666666657</v>
      </c>
      <c r="H296" s="64">
        <v>3036.4</v>
      </c>
      <c r="I296" s="64">
        <v>2875</v>
      </c>
      <c r="J296" s="63">
        <v>2762.5</v>
      </c>
      <c r="K296" s="64">
        <v>2891.2999999999997</v>
      </c>
      <c r="L296" s="77"/>
      <c r="M296" s="64">
        <v>5054.3</v>
      </c>
      <c r="N296" s="63">
        <v>3779.2</v>
      </c>
      <c r="O296" s="64">
        <v>4645.8</v>
      </c>
      <c r="P296" s="64">
        <v>4493.0999999999995</v>
      </c>
      <c r="R296" s="63">
        <v>4232.3999999999996</v>
      </c>
      <c r="S296" s="64">
        <v>4937.5</v>
      </c>
      <c r="T296" s="64">
        <v>4584.95</v>
      </c>
    </row>
    <row r="297" spans="2:20">
      <c r="B297" s="65">
        <v>45627</v>
      </c>
      <c r="C297" s="66">
        <v>5676.5</v>
      </c>
      <c r="D297" s="67">
        <v>6679.2</v>
      </c>
      <c r="E297" s="67">
        <v>7929.2</v>
      </c>
      <c r="F297" s="67">
        <v>6761.6333333333341</v>
      </c>
      <c r="H297" s="66">
        <v>3075.9</v>
      </c>
      <c r="I297" s="67">
        <v>2841.7</v>
      </c>
      <c r="J297" s="67">
        <v>2741.7</v>
      </c>
      <c r="K297" s="67">
        <v>2886.4333333333329</v>
      </c>
      <c r="M297" s="66">
        <v>4969.8999999999996</v>
      </c>
      <c r="N297" s="67">
        <v>3895.8</v>
      </c>
      <c r="O297" s="67">
        <v>4620.8</v>
      </c>
      <c r="P297" s="67">
        <v>4495.5</v>
      </c>
      <c r="R297" s="66">
        <v>3881.9</v>
      </c>
      <c r="S297" s="67">
        <v>4754.2</v>
      </c>
      <c r="T297" s="67">
        <v>4318.05</v>
      </c>
    </row>
    <row r="298" spans="2:20">
      <c r="B298" s="62">
        <v>45658</v>
      </c>
      <c r="C298" s="64">
        <v>5741.3</v>
      </c>
      <c r="D298" s="64">
        <v>6837.5</v>
      </c>
      <c r="E298" s="64">
        <v>7731.3</v>
      </c>
      <c r="F298" s="63">
        <v>6770.0333333333328</v>
      </c>
      <c r="H298" s="64">
        <v>3042.6</v>
      </c>
      <c r="I298" s="64">
        <v>2787.5</v>
      </c>
      <c r="J298" s="63">
        <v>2756.3</v>
      </c>
      <c r="K298" s="64">
        <v>2889.2333333333336</v>
      </c>
      <c r="L298" s="77"/>
      <c r="M298" s="64">
        <v>4964.6000000000004</v>
      </c>
      <c r="N298" s="63">
        <v>3868.8</v>
      </c>
      <c r="O298" s="64">
        <v>4468.8</v>
      </c>
      <c r="P298" s="64">
        <v>4434.0666666666666</v>
      </c>
      <c r="R298" s="63">
        <v>4155.8999999999996</v>
      </c>
      <c r="S298" s="64">
        <v>4850</v>
      </c>
      <c r="T298" s="64">
        <v>4502.95</v>
      </c>
    </row>
    <row r="299" spans="2:20">
      <c r="B299" s="65">
        <v>45689</v>
      </c>
      <c r="C299" s="66">
        <v>5509.4</v>
      </c>
      <c r="D299" s="67">
        <v>7293.8</v>
      </c>
      <c r="E299" s="67">
        <v>7562.5</v>
      </c>
      <c r="F299" s="67">
        <v>6788.5666666666666</v>
      </c>
      <c r="H299" s="66">
        <v>2942.5</v>
      </c>
      <c r="I299" s="67">
        <v>2937.5</v>
      </c>
      <c r="J299" s="67">
        <v>2687.5</v>
      </c>
      <c r="K299" s="67">
        <v>2855.8333333333335</v>
      </c>
      <c r="M299" s="66">
        <v>4767.7</v>
      </c>
      <c r="N299" s="67">
        <v>4125</v>
      </c>
      <c r="O299" s="67">
        <v>4562.5</v>
      </c>
      <c r="P299" s="67">
        <v>4485.0666666666666</v>
      </c>
      <c r="R299" s="66">
        <v>4205.8</v>
      </c>
      <c r="S299" s="67">
        <v>4956.3</v>
      </c>
      <c r="T299" s="67">
        <v>4581.05</v>
      </c>
    </row>
    <row r="300" spans="2:20">
      <c r="B300" s="62">
        <v>45717</v>
      </c>
      <c r="C300" s="64">
        <v>5155.5</v>
      </c>
      <c r="D300" s="64">
        <v>7550</v>
      </c>
      <c r="E300" s="64">
        <v>8093.8</v>
      </c>
      <c r="F300" s="63">
        <v>6933.0999999999995</v>
      </c>
      <c r="H300" s="64">
        <v>2684.4</v>
      </c>
      <c r="I300" s="64">
        <v>2912.5</v>
      </c>
      <c r="J300" s="63">
        <v>2687.5</v>
      </c>
      <c r="K300" s="64">
        <v>2761.4666666666667</v>
      </c>
      <c r="L300" s="77"/>
      <c r="M300" s="64">
        <v>4530.5</v>
      </c>
      <c r="N300" s="63">
        <v>3993.8</v>
      </c>
      <c r="O300" s="64">
        <v>4768.8</v>
      </c>
      <c r="P300" s="64">
        <v>4431.0333333333328</v>
      </c>
      <c r="R300" s="63">
        <v>4015.7</v>
      </c>
      <c r="S300" s="64">
        <v>4962.5</v>
      </c>
      <c r="T300" s="64">
        <v>4489.1000000000004</v>
      </c>
    </row>
    <row r="301" spans="2:20">
      <c r="B301" s="65">
        <v>45748</v>
      </c>
      <c r="C301" s="66">
        <v>5185.3</v>
      </c>
      <c r="D301" s="67">
        <v>7620.8</v>
      </c>
      <c r="E301" s="67">
        <v>8500</v>
      </c>
      <c r="F301" s="67">
        <v>7102.0333333333328</v>
      </c>
      <c r="G301" s="58"/>
      <c r="H301" s="66">
        <v>2595.5</v>
      </c>
      <c r="I301" s="67">
        <v>2962.5</v>
      </c>
      <c r="J301" s="67">
        <v>2716.7</v>
      </c>
      <c r="K301" s="67">
        <v>2758.2333333333336</v>
      </c>
      <c r="L301" s="58"/>
      <c r="M301" s="66">
        <v>4501.3999999999996</v>
      </c>
      <c r="N301" s="67">
        <v>4141.7</v>
      </c>
      <c r="O301" s="67">
        <v>4904.2</v>
      </c>
      <c r="P301" s="67">
        <v>4515.7666666666664</v>
      </c>
      <c r="Q301" s="58"/>
      <c r="R301" s="66">
        <v>3827.4</v>
      </c>
      <c r="S301" s="67">
        <v>5133.3</v>
      </c>
      <c r="T301" s="67">
        <v>4480.3500000000004</v>
      </c>
    </row>
    <row r="302" spans="2:20">
      <c r="B302" s="62">
        <v>45778</v>
      </c>
      <c r="C302" s="64">
        <v>5225.6000000000004</v>
      </c>
      <c r="D302" s="64">
        <v>7904.2</v>
      </c>
      <c r="E302" s="64">
        <v>8383.2999999999993</v>
      </c>
      <c r="F302" s="63">
        <v>7171.0333333333328</v>
      </c>
      <c r="H302" s="64">
        <v>2629</v>
      </c>
      <c r="I302" s="64">
        <v>2929.2</v>
      </c>
      <c r="J302" s="63">
        <v>2725</v>
      </c>
      <c r="K302" s="64">
        <v>2761.0666666666671</v>
      </c>
      <c r="L302" s="77"/>
      <c r="M302" s="64">
        <v>4562.5</v>
      </c>
      <c r="N302" s="63">
        <v>4270.8</v>
      </c>
      <c r="O302" s="64">
        <v>4916.7</v>
      </c>
      <c r="P302" s="64">
        <v>4583.333333333333</v>
      </c>
      <c r="R302" s="63">
        <v>4057.4</v>
      </c>
      <c r="S302" s="64">
        <v>5133.3</v>
      </c>
      <c r="T302" s="64">
        <v>4595.3500000000004</v>
      </c>
    </row>
    <row r="303" spans="2:20">
      <c r="C303" s="87"/>
      <c r="D303" s="87"/>
      <c r="E303" s="87"/>
      <c r="F303" s="87"/>
      <c r="H303" s="87"/>
      <c r="I303" s="87"/>
      <c r="J303" s="87"/>
      <c r="K303" s="87"/>
      <c r="M303" s="87"/>
      <c r="N303" s="87"/>
      <c r="O303" s="87"/>
      <c r="P303" s="87"/>
      <c r="R303" s="87"/>
      <c r="S303" s="87"/>
      <c r="T303" s="87"/>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3"/>
  <sheetViews>
    <sheetView zoomScale="70" zoomScaleNormal="70" workbookViewId="0">
      <pane xSplit="2" ySplit="9" topLeftCell="C292" activePane="bottomRight" state="frozen"/>
      <selection activeCell="H229" sqref="H229"/>
      <selection pane="topRight" activeCell="H229" sqref="H229"/>
      <selection pane="bottomLeft" activeCell="H229" sqref="H229"/>
      <selection pane="bottomRight" activeCell="E304" sqref="E304"/>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33</v>
      </c>
    </row>
    <row r="7" spans="1:22">
      <c r="B7" s="2"/>
      <c r="C7" s="34"/>
      <c r="D7" s="34"/>
      <c r="E7" s="34"/>
    </row>
    <row r="8" spans="1:22">
      <c r="B8" s="89" t="s">
        <v>3</v>
      </c>
      <c r="C8" s="89" t="s">
        <v>5</v>
      </c>
      <c r="D8" s="89"/>
      <c r="E8" s="89"/>
      <c r="F8" s="89"/>
      <c r="G8" s="12"/>
      <c r="H8" s="89" t="s">
        <v>6</v>
      </c>
      <c r="I8" s="89"/>
      <c r="J8" s="89"/>
      <c r="K8" s="89"/>
      <c r="L8" s="36"/>
      <c r="M8" s="89" t="s">
        <v>7</v>
      </c>
      <c r="N8" s="89"/>
      <c r="O8" s="89"/>
      <c r="P8" s="12"/>
      <c r="Q8" s="89" t="s">
        <v>8</v>
      </c>
      <c r="R8" s="89"/>
      <c r="S8" s="89"/>
      <c r="T8" s="89"/>
      <c r="U8" s="37"/>
    </row>
    <row r="9" spans="1:22" ht="31">
      <c r="B9" s="89"/>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B294" s="62">
        <v>45536</v>
      </c>
      <c r="C294" s="63">
        <f>'Prices by product'!C294</f>
        <v>6953.4</v>
      </c>
      <c r="D294" s="63">
        <f>'Prices by product'!H294</f>
        <v>2843.7</v>
      </c>
      <c r="E294" s="63">
        <f>'Prices by product'!M294</f>
        <v>5292.9</v>
      </c>
      <c r="F294" s="64">
        <f>'Prices by product'!R294</f>
        <v>5044.6000000000004</v>
      </c>
      <c r="G294" s="58"/>
      <c r="H294" s="63">
        <f>'Prices by product'!D294</f>
        <v>6550</v>
      </c>
      <c r="I294" s="64">
        <f>'Prices by product'!I294</f>
        <v>2787.5</v>
      </c>
      <c r="J294" s="63">
        <f>'Prices by product'!N294</f>
        <v>3475</v>
      </c>
      <c r="K294" s="64">
        <f>'Prices by product'!S294</f>
        <v>4475</v>
      </c>
      <c r="L294" s="58"/>
      <c r="M294" s="63">
        <f>'Prices by product'!E294</f>
        <v>9068.7999999999993</v>
      </c>
      <c r="N294" s="64">
        <f>'Prices by product'!J294</f>
        <v>2893.8</v>
      </c>
      <c r="O294" s="63">
        <f>'Prices by product'!O294</f>
        <v>4856.3</v>
      </c>
      <c r="P294" s="58"/>
      <c r="Q294" s="63">
        <f>'Prices by product'!F294</f>
        <v>7865.333333333333</v>
      </c>
      <c r="R294" s="64">
        <f>'Prices by product'!K294</f>
        <v>2841.6666666666665</v>
      </c>
      <c r="S294" s="63">
        <f>'Prices by product'!P294</f>
        <v>4541.4000000000005</v>
      </c>
      <c r="T294" s="64">
        <f>'Prices by product'!T294</f>
        <v>4759.8</v>
      </c>
    </row>
    <row r="295" spans="2:20">
      <c r="B295" s="65">
        <v>45566</v>
      </c>
      <c r="C295" s="66">
        <f>'Prices by product'!C295</f>
        <v>5994.4</v>
      </c>
      <c r="D295" s="66">
        <f>'Prices by product'!H295</f>
        <v>2958.6</v>
      </c>
      <c r="E295" s="66">
        <f>'Prices by product'!M295</f>
        <v>5132.3999999999996</v>
      </c>
      <c r="F295" s="67">
        <f>'Prices by product'!R295</f>
        <v>4938.3999999999996</v>
      </c>
      <c r="H295" s="66">
        <f>'Prices by product'!D295</f>
        <v>6741.7</v>
      </c>
      <c r="I295" s="67">
        <f>'Prices by product'!I295</f>
        <v>2808.3</v>
      </c>
      <c r="J295" s="66">
        <f>'Prices by product'!N295</f>
        <v>3587.5</v>
      </c>
      <c r="K295" s="67">
        <f>'Prices by product'!S295</f>
        <v>5058.3</v>
      </c>
      <c r="M295" s="66">
        <f>'Prices by product'!E295</f>
        <v>8587.5</v>
      </c>
      <c r="N295" s="67">
        <f>'Prices by product'!J295</f>
        <v>2779.2</v>
      </c>
      <c r="O295" s="66">
        <f>'Prices by product'!O295</f>
        <v>4720.8</v>
      </c>
      <c r="P295" s="74"/>
      <c r="Q295" s="66">
        <f>'Prices by product'!F295</f>
        <v>7107.8666666666659</v>
      </c>
      <c r="R295" s="67">
        <f>'Prices by product'!K295</f>
        <v>2848.6999999999994</v>
      </c>
      <c r="S295" s="66">
        <f>'Prices by product'!P295</f>
        <v>4480.2333333333336</v>
      </c>
      <c r="T295" s="67">
        <f>'Prices by product'!T295</f>
        <v>4998.3500000000004</v>
      </c>
    </row>
    <row r="296" spans="2:20">
      <c r="B296" s="62">
        <v>45597</v>
      </c>
      <c r="C296" s="63">
        <f>'Prices by product'!C296</f>
        <v>5952.9</v>
      </c>
      <c r="D296" s="63">
        <f>'Prices by product'!H296</f>
        <v>3036.4</v>
      </c>
      <c r="E296" s="63">
        <f>'Prices by product'!M296</f>
        <v>5054.3</v>
      </c>
      <c r="F296" s="64">
        <f>'Prices by product'!R296</f>
        <v>4232.3999999999996</v>
      </c>
      <c r="G296" s="58"/>
      <c r="H296" s="63">
        <f>'Prices by product'!D296</f>
        <v>7062.5</v>
      </c>
      <c r="I296" s="64">
        <f>'Prices by product'!I296</f>
        <v>2875</v>
      </c>
      <c r="J296" s="63">
        <f>'Prices by product'!N296</f>
        <v>3779.2</v>
      </c>
      <c r="K296" s="64">
        <f>'Prices by product'!S296</f>
        <v>4937.5</v>
      </c>
      <c r="L296" s="58"/>
      <c r="M296" s="63">
        <f>'Prices by product'!E296</f>
        <v>8320.7999999999993</v>
      </c>
      <c r="N296" s="64">
        <f>'Prices by product'!J296</f>
        <v>2762.5</v>
      </c>
      <c r="O296" s="63">
        <f>'Prices by product'!O296</f>
        <v>4645.8</v>
      </c>
      <c r="P296" s="58"/>
      <c r="Q296" s="63">
        <f>'Prices by product'!F296</f>
        <v>7112.0666666666657</v>
      </c>
      <c r="R296" s="64">
        <f>'Prices by product'!K296</f>
        <v>2891.2999999999997</v>
      </c>
      <c r="S296" s="63">
        <f>'Prices by product'!P296</f>
        <v>4493.0999999999995</v>
      </c>
      <c r="T296" s="64">
        <f>'Prices by product'!T296</f>
        <v>4584.95</v>
      </c>
    </row>
    <row r="297" spans="2:20">
      <c r="B297" s="65">
        <v>45627</v>
      </c>
      <c r="C297" s="66">
        <f>'Prices by product'!C297</f>
        <v>5676.5</v>
      </c>
      <c r="D297" s="66">
        <f>'Prices by product'!H297</f>
        <v>3075.9</v>
      </c>
      <c r="E297" s="66">
        <f>'Prices by product'!M297</f>
        <v>4969.8999999999996</v>
      </c>
      <c r="F297" s="67">
        <f>'Prices by product'!R297</f>
        <v>3881.9</v>
      </c>
      <c r="H297" s="66">
        <f>'Prices by product'!D297</f>
        <v>6679.2</v>
      </c>
      <c r="I297" s="67">
        <f>'Prices by product'!I297</f>
        <v>2841.7</v>
      </c>
      <c r="J297" s="66">
        <f>'Prices by product'!N297</f>
        <v>3895.8</v>
      </c>
      <c r="K297" s="67">
        <f>'Prices by product'!S297</f>
        <v>4754.2</v>
      </c>
      <c r="M297" s="66">
        <f>'Prices by product'!E297</f>
        <v>7929.2</v>
      </c>
      <c r="N297" s="67">
        <f>'Prices by product'!J297</f>
        <v>2741.7</v>
      </c>
      <c r="O297" s="66">
        <f>'Prices by product'!O297</f>
        <v>4620.8</v>
      </c>
      <c r="P297" s="58"/>
      <c r="Q297" s="66">
        <f>'Prices by product'!F297</f>
        <v>6761.6333333333341</v>
      </c>
      <c r="R297" s="67">
        <f>'Prices by product'!K297</f>
        <v>2886.4333333333329</v>
      </c>
      <c r="S297" s="66">
        <f>'Prices by product'!P297</f>
        <v>4495.5</v>
      </c>
      <c r="T297" s="67">
        <f>'Prices by product'!T297</f>
        <v>4318.05</v>
      </c>
    </row>
    <row r="298" spans="2:20">
      <c r="B298" s="62">
        <v>45658</v>
      </c>
      <c r="C298" s="63">
        <f>'Prices by product'!C298</f>
        <v>5741.3</v>
      </c>
      <c r="D298" s="63">
        <f>'Prices by product'!H298</f>
        <v>3042.6</v>
      </c>
      <c r="E298" s="63">
        <f>'Prices by product'!M298</f>
        <v>4964.6000000000004</v>
      </c>
      <c r="F298" s="64">
        <f>'Prices by product'!R298</f>
        <v>4155.8999999999996</v>
      </c>
      <c r="G298" s="58"/>
      <c r="H298" s="63">
        <f>'Prices by product'!D298</f>
        <v>6837.5</v>
      </c>
      <c r="I298" s="64">
        <f>'Prices by product'!I298</f>
        <v>2787.5</v>
      </c>
      <c r="J298" s="63">
        <f>'Prices by product'!N298</f>
        <v>3868.8</v>
      </c>
      <c r="K298" s="64">
        <f>'Prices by product'!S298</f>
        <v>4850</v>
      </c>
      <c r="L298" s="58"/>
      <c r="M298" s="63">
        <f>'Prices by product'!E298</f>
        <v>7731.3</v>
      </c>
      <c r="N298" s="64">
        <f>'Prices by product'!J298</f>
        <v>2756.3</v>
      </c>
      <c r="O298" s="63">
        <f>'Prices by product'!O298</f>
        <v>4468.8</v>
      </c>
      <c r="P298" s="58"/>
      <c r="Q298" s="63">
        <f>'Prices by product'!F298</f>
        <v>6770.0333333333328</v>
      </c>
      <c r="R298" s="64">
        <f>'Prices by product'!K298</f>
        <v>2889.2333333333336</v>
      </c>
      <c r="S298" s="63">
        <f>'Prices by product'!P298</f>
        <v>4434.0666666666666</v>
      </c>
      <c r="T298" s="64">
        <f>'Prices by product'!T298</f>
        <v>4502.95</v>
      </c>
    </row>
    <row r="299" spans="2:20">
      <c r="B299" s="65">
        <v>45689</v>
      </c>
      <c r="C299" s="66">
        <f>'Prices by product'!C299</f>
        <v>5509.4</v>
      </c>
      <c r="D299" s="66">
        <f>'Prices by product'!H299</f>
        <v>2942.5</v>
      </c>
      <c r="E299" s="66">
        <f>'Prices by product'!M299</f>
        <v>4767.7</v>
      </c>
      <c r="F299" s="67">
        <f>'Prices by product'!R299</f>
        <v>4205.8</v>
      </c>
      <c r="H299" s="66">
        <f>'Prices by product'!D299</f>
        <v>7293.8</v>
      </c>
      <c r="I299" s="67">
        <f>'Prices by product'!I299</f>
        <v>2937.5</v>
      </c>
      <c r="J299" s="66">
        <f>'Prices by product'!N299</f>
        <v>4125</v>
      </c>
      <c r="K299" s="67">
        <f>'Prices by product'!S299</f>
        <v>4956.3</v>
      </c>
      <c r="M299" s="66">
        <f>'Prices by product'!E299</f>
        <v>7562.5</v>
      </c>
      <c r="N299" s="67">
        <f>'Prices by product'!J299</f>
        <v>2687.5</v>
      </c>
      <c r="O299" s="66">
        <f>'Prices by product'!O299</f>
        <v>4562.5</v>
      </c>
      <c r="P299" s="58"/>
      <c r="Q299" s="66">
        <f>'Prices by product'!F299</f>
        <v>6788.5666666666666</v>
      </c>
      <c r="R299" s="67">
        <f>'Prices by product'!K299</f>
        <v>2855.8333333333335</v>
      </c>
      <c r="S299" s="66">
        <f>'Prices by product'!P299</f>
        <v>4485.0666666666666</v>
      </c>
      <c r="T299" s="67">
        <f>'Prices by product'!T299</f>
        <v>4581.05</v>
      </c>
    </row>
    <row r="300" spans="2:20">
      <c r="B300" s="62">
        <v>45717</v>
      </c>
      <c r="C300" s="63">
        <f>'Prices by product'!C300</f>
        <v>5155.5</v>
      </c>
      <c r="D300" s="63">
        <f>'Prices by product'!H300</f>
        <v>2684.4</v>
      </c>
      <c r="E300" s="63">
        <f>'Prices by product'!M300</f>
        <v>4530.5</v>
      </c>
      <c r="F300" s="64">
        <f>'Prices by product'!R300</f>
        <v>4015.7</v>
      </c>
      <c r="G300" s="58"/>
      <c r="H300" s="63">
        <f>'Prices by product'!D300</f>
        <v>7550</v>
      </c>
      <c r="I300" s="64">
        <f>'Prices by product'!I300</f>
        <v>2912.5</v>
      </c>
      <c r="J300" s="63">
        <f>'Prices by product'!N300</f>
        <v>3993.8</v>
      </c>
      <c r="K300" s="64">
        <f>'Prices by product'!S300</f>
        <v>4962.5</v>
      </c>
      <c r="L300" s="58"/>
      <c r="M300" s="63">
        <f>'Prices by product'!E300</f>
        <v>8093.8</v>
      </c>
      <c r="N300" s="64">
        <f>'Prices by product'!J300</f>
        <v>2687.5</v>
      </c>
      <c r="O300" s="63">
        <f>'Prices by product'!O300</f>
        <v>4768.8</v>
      </c>
      <c r="P300" s="58"/>
      <c r="Q300" s="63">
        <f>'Prices by product'!F300</f>
        <v>6933.0999999999995</v>
      </c>
      <c r="R300" s="64">
        <f>'Prices by product'!K300</f>
        <v>2761.4666666666667</v>
      </c>
      <c r="S300" s="63">
        <f>'Prices by product'!P300</f>
        <v>4431.0333333333328</v>
      </c>
      <c r="T300" s="64">
        <f>'Prices by product'!T300</f>
        <v>4489.1000000000004</v>
      </c>
    </row>
    <row r="301" spans="2:20">
      <c r="B301" s="65">
        <v>45748</v>
      </c>
      <c r="C301" s="66">
        <f>'Prices by product'!C301</f>
        <v>5185.3</v>
      </c>
      <c r="D301" s="66">
        <f>'Prices by product'!H301</f>
        <v>2595.5</v>
      </c>
      <c r="E301" s="66">
        <f>'Prices by product'!M301</f>
        <v>4501.3999999999996</v>
      </c>
      <c r="F301" s="67">
        <f>'Prices by product'!R301</f>
        <v>3827.4</v>
      </c>
      <c r="G301" s="58"/>
      <c r="H301" s="66">
        <f>'Prices by product'!D301</f>
        <v>7620.8</v>
      </c>
      <c r="I301" s="67">
        <f>'Prices by product'!I301</f>
        <v>2962.5</v>
      </c>
      <c r="J301" s="66">
        <f>'Prices by product'!N301</f>
        <v>4141.7</v>
      </c>
      <c r="K301" s="67">
        <f>'Prices by product'!S301</f>
        <v>5133.3</v>
      </c>
      <c r="L301" s="58"/>
      <c r="M301" s="66">
        <f>'Prices by product'!E301</f>
        <v>8500</v>
      </c>
      <c r="N301" s="67">
        <f>'Prices by product'!J301</f>
        <v>2716.7</v>
      </c>
      <c r="O301" s="66">
        <f>'Prices by product'!O301</f>
        <v>4904.2</v>
      </c>
      <c r="P301" s="58"/>
      <c r="Q301" s="66">
        <f>'Prices by product'!F301</f>
        <v>7102.0333333333328</v>
      </c>
      <c r="R301" s="67">
        <f>'Prices by product'!K301</f>
        <v>2758.2333333333336</v>
      </c>
      <c r="S301" s="66">
        <f>'Prices by product'!P301</f>
        <v>4515.7666666666664</v>
      </c>
      <c r="T301" s="67">
        <f>'Prices by product'!T301</f>
        <v>4480.3500000000004</v>
      </c>
    </row>
    <row r="302" spans="2:20">
      <c r="B302" s="62">
        <v>45778</v>
      </c>
      <c r="C302" s="63">
        <f>'Prices by product'!C302</f>
        <v>5225.6000000000004</v>
      </c>
      <c r="D302" s="63">
        <f>'Prices by product'!H302</f>
        <v>2629</v>
      </c>
      <c r="E302" s="63">
        <f>'Prices by product'!M302</f>
        <v>4562.5</v>
      </c>
      <c r="F302" s="64">
        <f>'Prices by product'!R302</f>
        <v>4057.4</v>
      </c>
      <c r="G302" s="58"/>
      <c r="H302" s="63">
        <f>'Prices by product'!D302</f>
        <v>7904.2</v>
      </c>
      <c r="I302" s="64">
        <f>'Prices by product'!I302</f>
        <v>2929.2</v>
      </c>
      <c r="J302" s="63">
        <f>'Prices by product'!N302</f>
        <v>4270.8</v>
      </c>
      <c r="K302" s="64">
        <f>'Prices by product'!S302</f>
        <v>5133.3</v>
      </c>
      <c r="L302" s="58"/>
      <c r="M302" s="63">
        <f>'Prices by product'!E302</f>
        <v>8383.2999999999993</v>
      </c>
      <c r="N302" s="64">
        <f>'Prices by product'!J302</f>
        <v>2725</v>
      </c>
      <c r="O302" s="63">
        <f>'Prices by product'!O302</f>
        <v>4916.7</v>
      </c>
      <c r="P302" s="58"/>
      <c r="Q302" s="63">
        <f>'Prices by product'!F302</f>
        <v>7171.0333333333328</v>
      </c>
      <c r="R302" s="64">
        <f>'Prices by product'!K302</f>
        <v>2761.0666666666671</v>
      </c>
      <c r="S302" s="63">
        <f>'Prices by product'!P302</f>
        <v>4583.333333333333</v>
      </c>
      <c r="T302" s="64">
        <f>'Prices by product'!T302</f>
        <v>4595.3500000000004</v>
      </c>
    </row>
    <row r="303" spans="2:20">
      <c r="C303" s="58">
        <f>(C302-C301)/C301</f>
        <v>7.7719707635045569E-3</v>
      </c>
      <c r="D303" s="58">
        <f t="shared" ref="D303:T303" si="0">(D302-D301)/D301</f>
        <v>1.2906954344057022E-2</v>
      </c>
      <c r="E303" s="58">
        <f t="shared" si="0"/>
        <v>1.3573554894033049E-2</v>
      </c>
      <c r="F303" s="58">
        <f t="shared" si="0"/>
        <v>6.009301353399174E-2</v>
      </c>
      <c r="G303" s="58"/>
      <c r="H303" s="58">
        <f t="shared" si="0"/>
        <v>3.7187696829729111E-2</v>
      </c>
      <c r="I303" s="58">
        <f t="shared" si="0"/>
        <v>-1.1240506329113985E-2</v>
      </c>
      <c r="J303" s="58">
        <f t="shared" si="0"/>
        <v>3.117077528551087E-2</v>
      </c>
      <c r="K303" s="58">
        <f t="shared" si="0"/>
        <v>0</v>
      </c>
      <c r="L303" s="58"/>
      <c r="M303" s="58">
        <f t="shared" si="0"/>
        <v>-1.3729411764705967E-2</v>
      </c>
      <c r="N303" s="58">
        <f t="shared" si="0"/>
        <v>3.0551772370891826E-3</v>
      </c>
      <c r="O303" s="58">
        <f t="shared" si="0"/>
        <v>2.5488356918559603E-3</v>
      </c>
      <c r="P303" s="58"/>
      <c r="Q303" s="58">
        <f t="shared" si="0"/>
        <v>9.7155274780461945E-3</v>
      </c>
      <c r="R303" s="58">
        <f t="shared" si="0"/>
        <v>1.0272275732051256E-3</v>
      </c>
      <c r="S303" s="58">
        <f t="shared" si="0"/>
        <v>1.4962391029946913E-2</v>
      </c>
      <c r="T303" s="58">
        <f t="shared" si="0"/>
        <v>2.5667637572957466E-2</v>
      </c>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0" zoomScaleNormal="70" workbookViewId="0">
      <selection activeCell="X8" sqref="X8"/>
    </sheetView>
  </sheetViews>
  <sheetFormatPr defaultColWidth="9.1796875" defaultRowHeight="12.5"/>
  <cols>
    <col min="1" max="9" width="9.1796875" style="1"/>
    <col min="10" max="10" width="3.453125" style="1" customWidth="1"/>
    <col min="11" max="16384" width="9.1796875" style="1"/>
  </cols>
  <sheetData/>
  <phoneticPr fontId="6"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150" zoomScaleNormal="150" workbookViewId="0">
      <selection activeCell="L14" sqref="L14"/>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91" t="s">
        <v>11</v>
      </c>
      <c r="D3" s="92" t="s">
        <v>0</v>
      </c>
      <c r="E3" s="92"/>
      <c r="F3" s="92"/>
      <c r="G3" s="92"/>
      <c r="H3" s="92"/>
      <c r="K3" s="5"/>
    </row>
    <row r="4" spans="2:14" ht="14">
      <c r="C4" s="91"/>
      <c r="D4" s="13">
        <v>45778</v>
      </c>
      <c r="E4" s="13">
        <f>EDATE(D4,-1)</f>
        <v>45748</v>
      </c>
      <c r="F4" s="14" t="s">
        <v>12</v>
      </c>
      <c r="G4" s="13">
        <f>EDATE(D4,-12)</f>
        <v>45413</v>
      </c>
      <c r="H4" s="13">
        <f>EDATE(G4,-1)</f>
        <v>45383</v>
      </c>
    </row>
    <row r="5" spans="2:14" ht="14">
      <c r="C5" s="41" t="s">
        <v>5</v>
      </c>
      <c r="D5" s="43">
        <f>VLOOKUP($D$4,'Prices by product'!$B:$T,2,FALSE)</f>
        <v>5225.6000000000004</v>
      </c>
      <c r="E5" s="43">
        <f>VLOOKUP($E$4,'Prices by product'!$B:$T,2,FALSE)</f>
        <v>5185.3</v>
      </c>
      <c r="F5" s="44">
        <f>(D5-E5)/E5</f>
        <v>7.7719707635045569E-3</v>
      </c>
      <c r="G5" s="43">
        <f>VLOOKUP($G$4,'Prices by product'!$B:$T,2,FALSE)</f>
        <v>6683.5</v>
      </c>
      <c r="H5" s="44">
        <f>(D5-G5)/G5</f>
        <v>-0.21813421111692971</v>
      </c>
    </row>
    <row r="6" spans="2:14" ht="14">
      <c r="C6" s="42" t="s">
        <v>6</v>
      </c>
      <c r="D6" s="45">
        <f>VLOOKUP($D$4,'Prices by product'!$B:$T,3,FALSE)</f>
        <v>7904.2</v>
      </c>
      <c r="E6" s="45">
        <f>VLOOKUP($E$4,'Prices by product'!$B:$T,3,FALSE)</f>
        <v>7620.8</v>
      </c>
      <c r="F6" s="46">
        <f t="shared" ref="F6:F7" si="0">(D6-E6)/E6</f>
        <v>3.7187696829729111E-2</v>
      </c>
      <c r="G6" s="45">
        <f>VLOOKUP($G$4,'Prices by product'!$B:$T,3,FALSE)</f>
        <v>6970.8</v>
      </c>
      <c r="H6" s="46">
        <f t="shared" ref="H6:H7" si="1">(D6-G6)/G6</f>
        <v>0.13390141734090774</v>
      </c>
    </row>
    <row r="7" spans="2:14" ht="14">
      <c r="C7" s="41" t="s">
        <v>7</v>
      </c>
      <c r="D7" s="43">
        <f>VLOOKUP($D$4,'Prices by product'!$B:$T,4,FALSE)</f>
        <v>8383.2999999999993</v>
      </c>
      <c r="E7" s="43">
        <f>VLOOKUP($E$4,'Prices by product'!$B:$T,4,FALSE)</f>
        <v>8500</v>
      </c>
      <c r="F7" s="44">
        <f t="shared" si="0"/>
        <v>-1.3729411764705967E-2</v>
      </c>
      <c r="G7" s="43">
        <f>VLOOKUP($G$4,'Prices by product'!$B:$T,4,FALSE)</f>
        <v>6687.5</v>
      </c>
      <c r="H7" s="44">
        <f t="shared" si="1"/>
        <v>0.25357757009345783</v>
      </c>
      <c r="L7" s="6"/>
      <c r="M7" s="6"/>
      <c r="N7" s="6"/>
    </row>
    <row r="8" spans="2:14" ht="14">
      <c r="C8" s="93"/>
      <c r="D8" s="92" t="s">
        <v>1</v>
      </c>
      <c r="E8" s="92"/>
      <c r="F8" s="92"/>
      <c r="G8" s="92"/>
      <c r="H8" s="92"/>
      <c r="L8" s="6"/>
      <c r="M8" s="6"/>
      <c r="N8" s="6"/>
    </row>
    <row r="9" spans="2:14" ht="14">
      <c r="C9" s="93"/>
      <c r="D9" s="13">
        <f>D4</f>
        <v>45778</v>
      </c>
      <c r="E9" s="13">
        <f>E4</f>
        <v>45748</v>
      </c>
      <c r="F9" s="14" t="s">
        <v>12</v>
      </c>
      <c r="G9" s="13">
        <f>G4</f>
        <v>45413</v>
      </c>
      <c r="H9" s="13">
        <f>H4</f>
        <v>45383</v>
      </c>
    </row>
    <row r="10" spans="2:14" ht="14">
      <c r="B10" s="3"/>
      <c r="C10" s="41" t="s">
        <v>5</v>
      </c>
      <c r="D10" s="43">
        <f>VLOOKUP($D$4,'Prices by product'!$B:$T,7,FALSE)</f>
        <v>2629</v>
      </c>
      <c r="E10" s="43">
        <f>VLOOKUP($E$4,'Prices by product'!$B:$T,7,FALSE)</f>
        <v>2595.5</v>
      </c>
      <c r="F10" s="44">
        <f>(D10-E10)/E10</f>
        <v>1.2906954344057022E-2</v>
      </c>
      <c r="G10" s="43">
        <f>VLOOKUP($G$4,'Prices by product'!$B:$T,7,FALSE)</f>
        <v>2518.1</v>
      </c>
      <c r="H10" s="44">
        <f>(D10-G10)/G10</f>
        <v>4.4041142130971801E-2</v>
      </c>
    </row>
    <row r="11" spans="2:14" ht="14">
      <c r="B11" s="3"/>
      <c r="C11" s="42" t="s">
        <v>6</v>
      </c>
      <c r="D11" s="45">
        <f>VLOOKUP($D$4,'Prices by product'!$B:$T,8,FALSE)</f>
        <v>2929.2</v>
      </c>
      <c r="E11" s="45">
        <f>VLOOKUP($E$4,'Prices by product'!$B:$T,8,FALSE)</f>
        <v>2962.5</v>
      </c>
      <c r="F11" s="46">
        <f t="shared" ref="F11:F12" si="2">(D11-E11)/E11</f>
        <v>-1.1240506329113985E-2</v>
      </c>
      <c r="G11" s="45">
        <f>VLOOKUP($G$4,'Prices by product'!$B:$T,8,FALSE)</f>
        <v>2633.3</v>
      </c>
      <c r="H11" s="46">
        <f t="shared" ref="H11:H12" si="3">(D11-G11)/G11</f>
        <v>0.1123685109938099</v>
      </c>
    </row>
    <row r="12" spans="2:14" ht="14">
      <c r="B12" s="3"/>
      <c r="C12" s="41" t="s">
        <v>7</v>
      </c>
      <c r="D12" s="43">
        <f>VLOOKUP($D$4,'Prices by product'!$B:$T,9,FALSE)</f>
        <v>2725</v>
      </c>
      <c r="E12" s="43">
        <f>VLOOKUP($E$4,'Prices by product'!$B:$T,9,FALSE)</f>
        <v>2716.7</v>
      </c>
      <c r="F12" s="44">
        <f t="shared" si="2"/>
        <v>3.0551772370891826E-3</v>
      </c>
      <c r="G12" s="43">
        <f>VLOOKUP($G$4,'Prices by product'!$B:$T,9,FALSE)</f>
        <v>2616.6999999999998</v>
      </c>
      <c r="H12" s="44">
        <f t="shared" si="3"/>
        <v>4.1388007796079103E-2</v>
      </c>
    </row>
    <row r="13" spans="2:14" ht="14">
      <c r="C13" s="93"/>
      <c r="D13" s="92" t="s">
        <v>4</v>
      </c>
      <c r="E13" s="92"/>
      <c r="F13" s="92"/>
      <c r="G13" s="92"/>
      <c r="H13" s="92"/>
    </row>
    <row r="14" spans="2:14" ht="14">
      <c r="C14" s="93"/>
      <c r="D14" s="13">
        <f>D9</f>
        <v>45778</v>
      </c>
      <c r="E14" s="13">
        <f>E9</f>
        <v>45748</v>
      </c>
      <c r="F14" s="14" t="s">
        <v>12</v>
      </c>
      <c r="G14" s="13">
        <f>G9</f>
        <v>45413</v>
      </c>
      <c r="H14" s="13">
        <f>H9</f>
        <v>45383</v>
      </c>
    </row>
    <row r="15" spans="2:14" ht="14">
      <c r="B15" s="3"/>
      <c r="C15" s="41" t="s">
        <v>5</v>
      </c>
      <c r="D15" s="43">
        <f>VLOOKUP($D$4,'Prices by product'!$B:$T,12,FALSE)</f>
        <v>4562.5</v>
      </c>
      <c r="E15" s="43">
        <f>VLOOKUP($E$4,'Prices by product'!$B:$T,12,FALSE)</f>
        <v>4501.3999999999996</v>
      </c>
      <c r="F15" s="44">
        <f>(D15-E15)/E15</f>
        <v>1.3573554894033049E-2</v>
      </c>
      <c r="G15" s="43">
        <f>VLOOKUP($G$4,'Prices by product'!$B:$T,12,FALSE)</f>
        <v>4871.1000000000004</v>
      </c>
      <c r="H15" s="44">
        <f>(D15-G15)/G15</f>
        <v>-6.3353246699924107E-2</v>
      </c>
    </row>
    <row r="16" spans="2:14" ht="14">
      <c r="B16" s="3"/>
      <c r="C16" s="42" t="s">
        <v>6</v>
      </c>
      <c r="D16" s="45">
        <f>VLOOKUP($D$4,'Prices by product'!$B:$T,13,FALSE)</f>
        <v>4270.8</v>
      </c>
      <c r="E16" s="45">
        <f>VLOOKUP($E$4,'Prices by product'!$B:$T,13,FALSE)</f>
        <v>4141.7</v>
      </c>
      <c r="F16" s="46">
        <f t="shared" ref="F16:F17" si="4">(D16-E16)/E16</f>
        <v>3.117077528551087E-2</v>
      </c>
      <c r="G16" s="45">
        <f>VLOOKUP($G$4,'Prices by product'!$B:$T,13,FALSE)</f>
        <v>3387.5</v>
      </c>
      <c r="H16" s="46">
        <f t="shared" ref="H16:H17" si="5">(D16-G16)/G16</f>
        <v>0.26075276752767534</v>
      </c>
    </row>
    <row r="17" spans="1:16" ht="14">
      <c r="B17" s="3"/>
      <c r="C17" s="41" t="s">
        <v>7</v>
      </c>
      <c r="D17" s="43">
        <f>VLOOKUP($D$4,'Prices by product'!$B:$T,14,FALSE)</f>
        <v>4916.7</v>
      </c>
      <c r="E17" s="43">
        <f>VLOOKUP($E$4,'Prices by product'!$B:$T,14,FALSE)</f>
        <v>4904.2</v>
      </c>
      <c r="F17" s="44">
        <f t="shared" si="4"/>
        <v>2.5488356918559603E-3</v>
      </c>
      <c r="G17" s="43">
        <f>VLOOKUP($G$4,'Prices by product'!$B:$T,14,FALSE)</f>
        <v>4020.8</v>
      </c>
      <c r="H17" s="44">
        <f t="shared" si="5"/>
        <v>0.22281635495423785</v>
      </c>
    </row>
    <row r="18" spans="1:16" ht="14">
      <c r="C18" s="93"/>
      <c r="D18" s="92" t="s">
        <v>10</v>
      </c>
      <c r="E18" s="92"/>
      <c r="F18" s="92"/>
      <c r="G18" s="92"/>
      <c r="H18" s="92"/>
    </row>
    <row r="19" spans="1:16" ht="14">
      <c r="C19" s="93"/>
      <c r="D19" s="13">
        <f>D14</f>
        <v>45778</v>
      </c>
      <c r="E19" s="13">
        <f>E14</f>
        <v>45748</v>
      </c>
      <c r="F19" s="14" t="s">
        <v>12</v>
      </c>
      <c r="G19" s="13">
        <f>G14</f>
        <v>45413</v>
      </c>
      <c r="H19" s="13">
        <f>H14</f>
        <v>45383</v>
      </c>
    </row>
    <row r="20" spans="1:16" ht="14">
      <c r="B20" s="3"/>
      <c r="C20" s="41" t="s">
        <v>5</v>
      </c>
      <c r="D20" s="43">
        <f>VLOOKUP($D$4,'Prices by product'!$B:$T,17,FALSE)</f>
        <v>4057.4</v>
      </c>
      <c r="E20" s="43">
        <f>VLOOKUP($E$4,'Prices by product'!$B:$T,17,FALSE)</f>
        <v>3827.4</v>
      </c>
      <c r="F20" s="44">
        <f>(D20-E20)/E20</f>
        <v>6.009301353399174E-2</v>
      </c>
      <c r="G20" s="43">
        <f>VLOOKUP($G$4,'Prices by product'!$B:$T,17,FALSE)</f>
        <v>4124</v>
      </c>
      <c r="H20" s="44">
        <f t="shared" ref="H20:H21" si="6">(D20-G20)/G20</f>
        <v>-1.6149369544131889E-2</v>
      </c>
    </row>
    <row r="21" spans="1:16" ht="14">
      <c r="B21" s="3"/>
      <c r="C21" s="42" t="s">
        <v>6</v>
      </c>
      <c r="D21" s="45">
        <f>VLOOKUP($D$4,'Prices by product'!$B:$T,18,FALSE)</f>
        <v>5133.3</v>
      </c>
      <c r="E21" s="45">
        <f>VLOOKUP($E$4,'Prices by product'!$B:$T,18,FALSE)</f>
        <v>5133.3</v>
      </c>
      <c r="F21" s="46">
        <f t="shared" ref="F21" si="7">(D21-E21)/E21</f>
        <v>0</v>
      </c>
      <c r="G21" s="45">
        <f>VLOOKUP($G$4,'Prices by product'!$B:$T,18,FALSE)</f>
        <v>4316.7</v>
      </c>
      <c r="H21" s="46">
        <f t="shared" si="6"/>
        <v>0.18917228438390446</v>
      </c>
    </row>
    <row r="22" spans="1:16" ht="13.5" customHeight="1">
      <c r="C22" s="94" t="s">
        <v>9</v>
      </c>
      <c r="D22" s="94"/>
      <c r="E22" s="94"/>
      <c r="F22" s="94"/>
      <c r="G22" s="94"/>
      <c r="H22" s="94"/>
    </row>
    <row r="23" spans="1:16">
      <c r="C23" s="90"/>
      <c r="D23" s="90"/>
      <c r="E23" s="90"/>
      <c r="F23" s="90"/>
      <c r="G23" s="90"/>
      <c r="H23" s="90"/>
      <c r="I23" s="90"/>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95" t="s">
        <v>0</v>
      </c>
      <c r="C1" s="95"/>
      <c r="D1" s="95"/>
      <c r="F1" s="95" t="s">
        <v>1</v>
      </c>
      <c r="G1" s="95"/>
      <c r="H1" s="95"/>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97"/>
      <c r="B8" s="97"/>
      <c r="C8" s="97"/>
      <c r="D8" s="97"/>
      <c r="E8" s="97"/>
      <c r="F8" s="97"/>
      <c r="G8" s="97"/>
      <c r="H8" s="97"/>
      <c r="I8" s="97"/>
      <c r="J8" s="97"/>
      <c r="K8" s="97"/>
    </row>
    <row r="9" spans="1:11" hidden="1">
      <c r="A9" s="97"/>
      <c r="B9" s="97"/>
      <c r="C9" s="97"/>
      <c r="D9" s="97"/>
      <c r="E9" s="97"/>
      <c r="F9" s="97"/>
      <c r="G9" s="97"/>
      <c r="H9" s="97"/>
      <c r="I9" s="97"/>
      <c r="J9" s="97"/>
      <c r="K9" s="97"/>
    </row>
    <row r="10" spans="1:11" hidden="1">
      <c r="A10" s="97"/>
      <c r="B10" s="97"/>
      <c r="C10" s="97"/>
      <c r="D10" s="97"/>
      <c r="E10" s="97"/>
      <c r="F10" s="97"/>
      <c r="G10" s="97"/>
      <c r="H10" s="97"/>
      <c r="I10" s="97"/>
      <c r="J10" s="97"/>
      <c r="K10" s="97"/>
    </row>
    <row r="11" spans="1:11" ht="15" hidden="1" customHeight="1">
      <c r="A11" s="97"/>
      <c r="B11" s="97"/>
      <c r="C11" s="97"/>
      <c r="D11" s="97"/>
      <c r="E11" s="97"/>
      <c r="F11" s="97"/>
      <c r="G11" s="97"/>
      <c r="H11" s="97"/>
      <c r="I11" s="97"/>
      <c r="J11" s="97"/>
      <c r="K11" s="97"/>
    </row>
    <row r="12" spans="1:11" hidden="1">
      <c r="A12" s="98"/>
      <c r="B12" s="99"/>
      <c r="C12" s="99"/>
      <c r="D12" s="99"/>
      <c r="E12" s="99"/>
      <c r="F12" s="99"/>
      <c r="G12" s="99"/>
      <c r="H12" s="99"/>
      <c r="I12" s="99"/>
      <c r="J12" s="99"/>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100" t="s">
        <v>15</v>
      </c>
      <c r="B16" s="100"/>
      <c r="C16" s="100"/>
      <c r="D16" s="100"/>
      <c r="E16" s="100"/>
      <c r="F16" s="100"/>
      <c r="G16" s="100"/>
      <c r="H16" s="100"/>
      <c r="I16" s="100"/>
      <c r="J16" s="100"/>
      <c r="K16" s="100"/>
    </row>
    <row r="17" spans="1:11" ht="14.15" customHeight="1">
      <c r="A17" s="100"/>
      <c r="B17" s="100"/>
      <c r="C17" s="100"/>
      <c r="D17" s="100"/>
      <c r="E17" s="100"/>
      <c r="F17" s="100"/>
      <c r="G17" s="100"/>
      <c r="H17" s="100"/>
      <c r="I17" s="100"/>
      <c r="J17" s="100"/>
      <c r="K17" s="100"/>
    </row>
    <row r="18" spans="1:11">
      <c r="A18" s="100"/>
      <c r="B18" s="100"/>
      <c r="C18" s="100"/>
      <c r="D18" s="100"/>
      <c r="E18" s="100"/>
      <c r="F18" s="100"/>
      <c r="G18" s="100"/>
      <c r="H18" s="100"/>
      <c r="I18" s="100"/>
      <c r="J18" s="100"/>
      <c r="K18" s="100"/>
    </row>
    <row r="19" spans="1:11">
      <c r="A19" s="100"/>
      <c r="B19" s="100"/>
      <c r="C19" s="100"/>
      <c r="D19" s="100"/>
      <c r="E19" s="100"/>
      <c r="F19" s="100"/>
      <c r="G19" s="100"/>
      <c r="H19" s="100"/>
      <c r="I19" s="100"/>
      <c r="J19" s="100"/>
      <c r="K19" s="100"/>
    </row>
    <row r="20" spans="1:11" ht="15" customHeight="1">
      <c r="A20" s="100"/>
      <c r="B20" s="100"/>
      <c r="C20" s="100"/>
      <c r="D20" s="100"/>
      <c r="E20" s="100"/>
      <c r="F20" s="100"/>
      <c r="G20" s="100"/>
      <c r="H20" s="100"/>
      <c r="I20" s="100"/>
      <c r="J20" s="100"/>
      <c r="K20" s="100"/>
    </row>
    <row r="21" spans="1:11">
      <c r="A21" s="101" t="s">
        <v>31</v>
      </c>
      <c r="B21" s="101"/>
      <c r="C21" s="101"/>
      <c r="D21" s="101"/>
      <c r="E21" s="101"/>
      <c r="F21" s="101"/>
      <c r="G21" s="101"/>
      <c r="H21" s="101"/>
      <c r="I21" s="101"/>
      <c r="J21" s="101"/>
      <c r="K21" s="101"/>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102" t="s">
        <v>29</v>
      </c>
      <c r="B25" s="100" t="s">
        <v>17</v>
      </c>
      <c r="C25" s="103"/>
      <c r="D25" s="103"/>
      <c r="E25" s="103"/>
      <c r="F25" s="103"/>
      <c r="G25" s="103"/>
      <c r="H25" s="103"/>
      <c r="I25" s="103"/>
      <c r="J25" s="103"/>
      <c r="K25" s="103"/>
    </row>
    <row r="26" spans="1:11">
      <c r="A26" s="102"/>
      <c r="B26" s="103"/>
      <c r="C26" s="103"/>
      <c r="D26" s="103"/>
      <c r="E26" s="103"/>
      <c r="F26" s="103"/>
      <c r="G26" s="103"/>
      <c r="H26" s="103"/>
      <c r="I26" s="103"/>
      <c r="J26" s="103"/>
      <c r="K26" s="103"/>
    </row>
    <row r="27" spans="1:11">
      <c r="A27" s="51"/>
      <c r="B27" s="103"/>
      <c r="C27" s="103"/>
      <c r="D27" s="103"/>
      <c r="E27" s="103"/>
      <c r="F27" s="103"/>
      <c r="G27" s="103"/>
      <c r="H27" s="103"/>
      <c r="I27" s="103"/>
      <c r="J27" s="103"/>
      <c r="K27" s="103"/>
    </row>
    <row r="28" spans="1:11">
      <c r="B28" s="103"/>
      <c r="C28" s="103"/>
      <c r="D28" s="103"/>
      <c r="E28" s="103"/>
      <c r="F28" s="103"/>
      <c r="G28" s="103"/>
      <c r="H28" s="103"/>
      <c r="I28" s="103"/>
      <c r="J28" s="103"/>
      <c r="K28" s="103"/>
    </row>
    <row r="29" spans="1:11">
      <c r="B29" s="103"/>
      <c r="C29" s="103"/>
      <c r="D29" s="103"/>
      <c r="E29" s="103"/>
      <c r="F29" s="103"/>
      <c r="G29" s="103"/>
      <c r="H29" s="103"/>
      <c r="I29" s="103"/>
      <c r="J29" s="103"/>
      <c r="K29" s="103"/>
    </row>
    <row r="30" spans="1:11">
      <c r="A30" s="52" t="s">
        <v>18</v>
      </c>
      <c r="B30" s="47" t="s">
        <v>19</v>
      </c>
    </row>
    <row r="31" spans="1:11">
      <c r="A31" s="53" t="s">
        <v>20</v>
      </c>
      <c r="B31" s="54" t="s">
        <v>25</v>
      </c>
      <c r="C31" s="54"/>
      <c r="D31" s="54"/>
      <c r="E31" s="54"/>
      <c r="F31" s="54"/>
      <c r="G31" s="54"/>
      <c r="H31" s="54"/>
      <c r="I31" s="54"/>
      <c r="J31" s="54"/>
      <c r="K31" s="54"/>
    </row>
    <row r="32" spans="1:11">
      <c r="A32" s="53" t="s">
        <v>21</v>
      </c>
      <c r="B32" s="96" t="s">
        <v>22</v>
      </c>
      <c r="C32" s="96"/>
      <c r="D32" s="96"/>
      <c r="E32" s="96"/>
      <c r="F32" s="96"/>
      <c r="G32" s="96"/>
      <c r="H32" s="96"/>
      <c r="I32" s="96"/>
      <c r="J32" s="96"/>
      <c r="K32" s="96"/>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2025-06-12T12:42:59Z</dcterms:modified>
</cp:coreProperties>
</file>